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hch.sharepoint.com/sites/Arbeitsraum1775/Weiterbildung Studiengangsbewirtschaftung/Studienjahre/Curricula_SVPlaner_SHP/Curricula_GR/GR_2016/"/>
    </mc:Choice>
  </mc:AlternateContent>
  <xr:revisionPtr revIDLastSave="2" documentId="5_{48832F03-36AB-4D62-AF23-801EAB03445C}" xr6:coauthVersionLast="34" xr6:coauthVersionMax="35" xr10:uidLastSave="{09A99A49-C9AC-48F5-B99B-A24DF6A7CC84}"/>
  <bookViews>
    <workbookView xWindow="-15" yWindow="-15" windowWidth="14400" windowHeight="13005" xr2:uid="{00000000-000D-0000-FFFF-FFFF00000000}"/>
  </bookViews>
  <sheets>
    <sheet name="Studienverlaufsplaner" sheetId="2" r:id="rId1"/>
    <sheet name="Angepasstes Basiscurriculum" sheetId="4" r:id="rId2"/>
  </sheets>
  <calcPr calcId="179020"/>
</workbook>
</file>

<file path=xl/calcChain.xml><?xml version="1.0" encoding="utf-8"?>
<calcChain xmlns="http://schemas.openxmlformats.org/spreadsheetml/2006/main">
  <c r="M23" i="2" l="1"/>
  <c r="M22" i="2"/>
  <c r="H10" i="2"/>
  <c r="M21" i="2"/>
  <c r="M20" i="2"/>
  <c r="M19" i="2"/>
  <c r="M18" i="2"/>
  <c r="M17" i="2"/>
  <c r="M16" i="2"/>
  <c r="M15" i="2"/>
  <c r="M14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D32" i="2"/>
  <c r="C32" i="2"/>
  <c r="D31" i="2"/>
  <c r="C31" i="2"/>
  <c r="D30" i="2"/>
  <c r="C30" i="2"/>
  <c r="D29" i="2"/>
  <c r="C29" i="2"/>
  <c r="D28" i="2"/>
  <c r="C28" i="2"/>
  <c r="D27" i="2"/>
  <c r="C27" i="2"/>
  <c r="B27" i="2"/>
  <c r="D26" i="2"/>
  <c r="C26" i="2"/>
  <c r="B26" i="2"/>
  <c r="C25" i="2"/>
  <c r="B18" i="2"/>
  <c r="M6" i="2"/>
  <c r="L6" i="2"/>
  <c r="H9" i="2"/>
  <c r="M5" i="2"/>
  <c r="L5" i="2"/>
  <c r="H8" i="2"/>
  <c r="G8" i="2"/>
  <c r="D8" i="2"/>
  <c r="M4" i="2"/>
  <c r="H7" i="2"/>
  <c r="D7" i="2"/>
  <c r="H6" i="2"/>
  <c r="H5" i="2"/>
  <c r="H4" i="2"/>
  <c r="E31" i="2"/>
  <c r="F31" i="2"/>
  <c r="G31" i="2"/>
  <c r="H31" i="2"/>
  <c r="E32" i="2"/>
  <c r="F32" i="2"/>
  <c r="G32" i="2"/>
  <c r="H32" i="2"/>
  <c r="E28" i="2"/>
  <c r="F28" i="2"/>
  <c r="G28" i="2"/>
  <c r="H28" i="2"/>
  <c r="B33" i="2"/>
  <c r="E27" i="2"/>
  <c r="F27" i="2"/>
  <c r="G27" i="2"/>
  <c r="H27" i="2"/>
  <c r="C33" i="2"/>
  <c r="D33" i="2"/>
  <c r="E29" i="2"/>
  <c r="F29" i="2"/>
  <c r="G29" i="2"/>
  <c r="H29" i="2"/>
  <c r="E30" i="2"/>
  <c r="F30" i="2"/>
  <c r="G30" i="2"/>
  <c r="H30" i="2"/>
  <c r="E26" i="2"/>
  <c r="F26" i="2"/>
  <c r="G26" i="2"/>
  <c r="H26" i="2"/>
  <c r="E25" i="2"/>
  <c r="F25" i="2"/>
  <c r="G25" i="2"/>
  <c r="H25" i="2"/>
  <c r="E33" i="2"/>
</calcChain>
</file>

<file path=xl/sharedStrings.xml><?xml version="1.0" encoding="utf-8"?>
<sst xmlns="http://schemas.openxmlformats.org/spreadsheetml/2006/main" count="323" uniqueCount="192">
  <si>
    <t>Studienverlaufsplaner GR</t>
  </si>
  <si>
    <t>Namen:</t>
  </si>
  <si>
    <t>Felicitas Muster</t>
  </si>
  <si>
    <t>Stand 12.07.2018/ hac</t>
  </si>
  <si>
    <t>Angaben zum Studium</t>
  </si>
  <si>
    <t>Wichtige Daten/Zeiten</t>
  </si>
  <si>
    <t>Anmeldetermine</t>
  </si>
  <si>
    <t>Studienbeginn im Jahr</t>
  </si>
  <si>
    <t>Einführung Praxisprojekt</t>
  </si>
  <si>
    <t>KW 44</t>
  </si>
  <si>
    <t>Infoveranstaltung Praktische - / Kompetenzprofilprüfung</t>
  </si>
  <si>
    <t>KW 45</t>
  </si>
  <si>
    <t>Beabsichtigte Studiendauer in Sem</t>
  </si>
  <si>
    <t>Abgabe Entwurf Praxisprojekt</t>
  </si>
  <si>
    <t>KW 6</t>
  </si>
  <si>
    <t>Anm. Prakt. und Kompetenzprofilprüfung (Termin 1)</t>
  </si>
  <si>
    <t>Beginn Praxisprojekt</t>
  </si>
  <si>
    <t>KW 12</t>
  </si>
  <si>
    <t>Anm. Prakt. und Kompetenzprofilprüfung (Termin 2)</t>
  </si>
  <si>
    <t>Abgabe Praxisprojekt? (2./3. Sem)</t>
  </si>
  <si>
    <t>KW 34</t>
  </si>
  <si>
    <t>Einschreibeverfahren Wahlmodule</t>
  </si>
  <si>
    <t>Anzahl Wahlmodultage im 1. Sem</t>
  </si>
  <si>
    <t>Unterrichtsbesuch 1</t>
  </si>
  <si>
    <t>KW 13 - KW 24</t>
  </si>
  <si>
    <t>Einschreibeverfahren 15/16</t>
  </si>
  <si>
    <t>15. - 22.6.</t>
  </si>
  <si>
    <t>Anzahl Wahlmodultage im 2. Sem</t>
  </si>
  <si>
    <t>Unterrichtsbesuch 2</t>
  </si>
  <si>
    <t>KW 36 - KW 7</t>
  </si>
  <si>
    <t>Einschreibeverfahren 16/17</t>
  </si>
  <si>
    <t>14. - 21.6.</t>
  </si>
  <si>
    <t>Anzahl Wahlmodultage im 3. Sem</t>
  </si>
  <si>
    <t>Einführung Masterarbeit</t>
  </si>
  <si>
    <t>Anzahl Wahlmodultage im 4. Sem</t>
  </si>
  <si>
    <t>Abgabe Skizze Masterarbeit</t>
  </si>
  <si>
    <t>Anzahl Wahlmodultage im 5. Sem</t>
  </si>
  <si>
    <t>Abgabe Disposition Masterarbeit</t>
  </si>
  <si>
    <t>Leistungsnachweise und AnSes</t>
  </si>
  <si>
    <t>Abgabe</t>
  </si>
  <si>
    <t>Anzahl Wahlmodultage im 6. Sem</t>
  </si>
  <si>
    <t>Abgabe Masterarbeit</t>
  </si>
  <si>
    <t>AnSe 1</t>
  </si>
  <si>
    <t>Interaktion und Verhalten</t>
  </si>
  <si>
    <t>Wo 7</t>
  </si>
  <si>
    <t>Anzahl Wahlmodultage im 7. Sem</t>
  </si>
  <si>
    <t>Abgabe Abstract Masterarbeit</t>
  </si>
  <si>
    <t>LNW 1</t>
  </si>
  <si>
    <t>Förderdiagnostik</t>
  </si>
  <si>
    <t>Wo 2</t>
  </si>
  <si>
    <t>Anzahl Wahlmodultage im 8. Sem</t>
  </si>
  <si>
    <t>Präsentation Masterarbeit</t>
  </si>
  <si>
    <t>AnSe 2</t>
  </si>
  <si>
    <t>Mathematik</t>
  </si>
  <si>
    <t>Wo 25</t>
  </si>
  <si>
    <t>Praktische Prüfung (Termin 1)</t>
  </si>
  <si>
    <t>Sprache</t>
  </si>
  <si>
    <t>Wo 20</t>
  </si>
  <si>
    <t>Summe Wahlmodultage</t>
  </si>
  <si>
    <t>Praktische Prüfung (Termin 2)</t>
  </si>
  <si>
    <t>LNW 2</t>
  </si>
  <si>
    <t>Sprache oder Mathematik</t>
  </si>
  <si>
    <t>Wo 33</t>
  </si>
  <si>
    <t>Kompetenzprofilprüfung (Termin 1)**</t>
  </si>
  <si>
    <t>LNW 3, AnSe 3</t>
  </si>
  <si>
    <t>integr. Ins e-Learning Neurowissenschaften</t>
  </si>
  <si>
    <t>Wo 35</t>
  </si>
  <si>
    <t>Kompetenzprofilprüfung (Termin 2)</t>
  </si>
  <si>
    <t>LNW 4</t>
  </si>
  <si>
    <t>Beratung</t>
  </si>
  <si>
    <t>Diplomierung</t>
  </si>
  <si>
    <t>AnSe 4</t>
  </si>
  <si>
    <t>Recht</t>
  </si>
  <si>
    <t>Wo 22</t>
  </si>
  <si>
    <t>Zeitaufwand für das Studium</t>
  </si>
  <si>
    <t>Dossier Unterrichtsbesuch 1</t>
  </si>
  <si>
    <t>KW 13-KW 24</t>
  </si>
  <si>
    <t>(Durschschnittswert pro Semester, ohne Praxisanteil)</t>
  </si>
  <si>
    <t>Dossier Unterrichtsbesuch 2</t>
  </si>
  <si>
    <t>KW 36-KW7</t>
  </si>
  <si>
    <t>Durchschnitt pro Semester</t>
  </si>
  <si>
    <t>Basis</t>
  </si>
  <si>
    <t>Wahlmod.</t>
  </si>
  <si>
    <t>Masterthese</t>
  </si>
  <si>
    <t>Total AS</t>
  </si>
  <si>
    <t xml:space="preserve">pro Woche </t>
  </si>
  <si>
    <t>in BG-%</t>
  </si>
  <si>
    <t>Freie Zeit</t>
  </si>
  <si>
    <t>Zeitaufwand 1. Sem (KW 37 - 7)</t>
  </si>
  <si>
    <t>Zeitaufwand 2. Sem (KW 8 - 37)</t>
  </si>
  <si>
    <t>**</t>
  </si>
  <si>
    <t>Durchführung HfH oder PHGR</t>
  </si>
  <si>
    <t>Zeitaufwand 3. Sem (KW 38 - 7)</t>
  </si>
  <si>
    <t>Zeitaufwand 4. Sem (KW 8 - 37)</t>
  </si>
  <si>
    <t>Zeitaufwand 5. Sem (KW 37 - 7)</t>
  </si>
  <si>
    <t>Zeitaufwand 6. Sem (KW 8 - 37)</t>
  </si>
  <si>
    <t>Zeitaufwand 7. Sem (KW 38 - 7)</t>
  </si>
  <si>
    <t>Zeitaufwand 8. Sem (KW 8 - 37)</t>
  </si>
  <si>
    <t>Total</t>
  </si>
  <si>
    <t>Annahme HS: 2 Wochen Ferien</t>
  </si>
  <si>
    <t>Annahme FS: 3 Wochen Ferien</t>
  </si>
  <si>
    <t>Änderungen vorbehalten</t>
  </si>
  <si>
    <t>Wo</t>
  </si>
  <si>
    <t>Dienstag</t>
  </si>
  <si>
    <t>Pflichtmodule</t>
  </si>
  <si>
    <t>Termine 2016/17</t>
  </si>
  <si>
    <t>Termine 2015/16</t>
  </si>
  <si>
    <t>Termine 2017/18</t>
  </si>
  <si>
    <t>1. Semester - Herbst 2016</t>
  </si>
  <si>
    <t>3. Semester - Herbst 2017</t>
  </si>
  <si>
    <t>LNW 2 Sprache oder Mathematik</t>
  </si>
  <si>
    <t>P13</t>
  </si>
  <si>
    <t>x</t>
  </si>
  <si>
    <t>Beginn Praxisprojekt frühestens</t>
  </si>
  <si>
    <t>P11</t>
  </si>
  <si>
    <t>E-learning Neurowissenschaften (Selbststudium)</t>
  </si>
  <si>
    <t>P18</t>
  </si>
  <si>
    <t>Förderbedarf körperliche und motorische Entwicklung</t>
  </si>
  <si>
    <t>Arbeit an Masterarbeit</t>
  </si>
  <si>
    <t>Start Unterrichtsbesuch 2</t>
  </si>
  <si>
    <t>P01
P02</t>
  </si>
  <si>
    <r>
      <t xml:space="preserve">SW Einführung in die Heilpädagogik </t>
    </r>
    <r>
      <rPr>
        <b/>
        <sz val="9"/>
        <color theme="1"/>
        <rFont val="Calibri"/>
        <family val="2"/>
        <scheme val="minor"/>
      </rPr>
      <t>(ZH)</t>
    </r>
    <r>
      <rPr>
        <sz val="9"/>
        <color theme="1"/>
        <rFont val="Calibri"/>
        <family val="2"/>
        <scheme val="minor"/>
      </rPr>
      <t xml:space="preserve">
Praxisberatung (Freitag, Chur)</t>
    </r>
  </si>
  <si>
    <t>P03</t>
  </si>
  <si>
    <t>Förderdiagnostik  und -planung</t>
  </si>
  <si>
    <t>P17</t>
  </si>
  <si>
    <t>Förderbedarf Sehen</t>
  </si>
  <si>
    <t>Beginn Praktische Prüfung (Termin 2)</t>
  </si>
  <si>
    <t>P14</t>
  </si>
  <si>
    <t>Förderbedarf emotionale-soziale Entwicklung</t>
  </si>
  <si>
    <t>Selbststudium</t>
  </si>
  <si>
    <t>P08</t>
  </si>
  <si>
    <t>P02</t>
  </si>
  <si>
    <t>Praxisberatung (auch projektbezogen)</t>
  </si>
  <si>
    <t>P05</t>
  </si>
  <si>
    <t xml:space="preserve"> Integrative Didaktik</t>
  </si>
  <si>
    <t>P15</t>
  </si>
  <si>
    <t>Förderbedarf geistige Entwicklung</t>
  </si>
  <si>
    <t>Integrative Didaktik</t>
  </si>
  <si>
    <t>P12</t>
  </si>
  <si>
    <t>Förderbedarf Lernen</t>
  </si>
  <si>
    <t>P06</t>
  </si>
  <si>
    <t>Herausforderndes Verhalten</t>
  </si>
  <si>
    <t>P16</t>
  </si>
  <si>
    <t>Förderbedarf Hören</t>
  </si>
  <si>
    <t>Abgabe Abstract Marb</t>
  </si>
  <si>
    <t>Ende Praktische Prüfung (Termin 2)</t>
  </si>
  <si>
    <t xml:space="preserve">Praxisberatung </t>
  </si>
  <si>
    <t>LNW 1 Förderdiagnostik</t>
  </si>
  <si>
    <t>Beginn Praxisprojekt spätestens</t>
  </si>
  <si>
    <t>P06
P02</t>
  </si>
  <si>
    <t>SW Herausforderndes Verhalten
Praxisberatung (auch projektbezogen)</t>
  </si>
  <si>
    <t>A02</t>
  </si>
  <si>
    <r>
      <t xml:space="preserve">SW Ethik </t>
    </r>
    <r>
      <rPr>
        <b/>
        <sz val="9"/>
        <rFont val="Calibri"/>
        <family val="2"/>
        <scheme val="minor"/>
      </rPr>
      <t>(PHGR)</t>
    </r>
  </si>
  <si>
    <t>Kompetenzprofilprüfung Termin 2 (Do)</t>
  </si>
  <si>
    <t>Präsenation Masterarbeit</t>
  </si>
  <si>
    <t>WP</t>
  </si>
  <si>
    <t>SW Refresher Fachdidaktik</t>
  </si>
  <si>
    <t>2. Semester - Frühjahr 2017</t>
  </si>
  <si>
    <t>AnSe 1 Interaktion und Verhalten</t>
  </si>
  <si>
    <t>4. Semester - Frühjahr 2018</t>
  </si>
  <si>
    <t>Ende Unterrichtsbesuch 2</t>
  </si>
  <si>
    <t>P19</t>
  </si>
  <si>
    <t>P09</t>
  </si>
  <si>
    <t>Sprache: Besonderer Bildungsbedarf</t>
  </si>
  <si>
    <t>Beginn Praktische Prüfung (Termin 1)</t>
  </si>
  <si>
    <t>Start Unterrichtsbesuch 1</t>
  </si>
  <si>
    <t>Osterwoche (unterrichtsfrei)</t>
  </si>
  <si>
    <t>P25</t>
  </si>
  <si>
    <t>Kooperation im Kontext</t>
  </si>
  <si>
    <t>Praxisberatung</t>
  </si>
  <si>
    <t>unterrichtsfrei</t>
  </si>
  <si>
    <t>P10</t>
  </si>
  <si>
    <t>Mathematik: Besonderer Bildungsbedarf</t>
  </si>
  <si>
    <t>Auffahrt</t>
  </si>
  <si>
    <t>AnSe 2 Sprache</t>
  </si>
  <si>
    <t>LNW 4 Beratung</t>
  </si>
  <si>
    <t>AnSe 4 Recht</t>
  </si>
  <si>
    <t>Pfingstwoche</t>
  </si>
  <si>
    <t>Ende Unterrichtsbesuch 1</t>
  </si>
  <si>
    <t>SW Integrative Begabungsförderung</t>
  </si>
  <si>
    <t>x SW</t>
  </si>
  <si>
    <t>Ende Praktische Prüfung (Termin 1)</t>
  </si>
  <si>
    <t>AnSe 2 Mathematik</t>
  </si>
  <si>
    <t>Kompetenzprofilprüfung Termin 1 (Do)</t>
  </si>
  <si>
    <t>Änderugnen vorbehalten</t>
  </si>
  <si>
    <t>für alle Studienschwerpunkte</t>
  </si>
  <si>
    <t>Unterrichtszeiten Zürich: 9.15 - 12.15; 13.30 - 16.30</t>
  </si>
  <si>
    <t xml:space="preserve">Studienschwerpunktspezifisch </t>
  </si>
  <si>
    <t>Unterrichtszeiten Chur: 9.20 - 12.20; 13.30 - 16.30</t>
  </si>
  <si>
    <t>Wochentag Freitag für Wahlmodule</t>
  </si>
  <si>
    <t>Wahlmodul als Studienwoche geführt</t>
  </si>
  <si>
    <t>SW = Studienwoche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</si>
</sst>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91">
    <xf numFmtId="0" fontId="0" fillId="0" borderId="0" xfId="0"/>
    <xf numFmtId="0" fontId="6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1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15" borderId="0" xfId="0" applyFont="1" applyFill="1"/>
    <xf numFmtId="0" fontId="0" fillId="15" borderId="0" xfId="0" applyFill="1"/>
    <xf numFmtId="0" fontId="1" fillId="5" borderId="7" xfId="0" applyFont="1" applyFill="1" applyBorder="1"/>
    <xf numFmtId="0" fontId="0" fillId="5" borderId="16" xfId="0" applyFill="1" applyBorder="1"/>
    <xf numFmtId="0" fontId="0" fillId="5" borderId="2" xfId="0" applyFill="1" applyBorder="1"/>
    <xf numFmtId="0" fontId="0" fillId="5" borderId="17" xfId="0" applyFill="1" applyBorder="1"/>
    <xf numFmtId="0" fontId="0" fillId="16" borderId="17" xfId="0" applyFill="1" applyBorder="1"/>
    <xf numFmtId="0" fontId="0" fillId="16" borderId="0" xfId="0" applyFill="1"/>
    <xf numFmtId="0" fontId="1" fillId="16" borderId="0" xfId="0" applyFont="1" applyFill="1" applyAlignment="1">
      <alignment horizontal="right"/>
    </xf>
    <xf numFmtId="0" fontId="0" fillId="17" borderId="0" xfId="0" applyFill="1"/>
    <xf numFmtId="0" fontId="0" fillId="0" borderId="18" xfId="0" applyBorder="1" applyProtection="1">
      <protection locked="0"/>
    </xf>
    <xf numFmtId="0" fontId="0" fillId="5" borderId="19" xfId="0" applyFill="1" applyBorder="1"/>
    <xf numFmtId="0" fontId="5" fillId="18" borderId="0" xfId="0" applyFont="1" applyFill="1"/>
    <xf numFmtId="0" fontId="4" fillId="18" borderId="0" xfId="0" applyFont="1" applyFill="1" applyAlignment="1">
      <alignment horizontal="right"/>
    </xf>
    <xf numFmtId="0" fontId="1" fillId="17" borderId="0" xfId="0" applyFont="1" applyFill="1" applyAlignment="1">
      <alignment horizontal="right"/>
    </xf>
    <xf numFmtId="0" fontId="0" fillId="5" borderId="0" xfId="0" applyFill="1"/>
    <xf numFmtId="0" fontId="1" fillId="5" borderId="0" xfId="0" applyFont="1" applyFill="1" applyAlignment="1">
      <alignment horizontal="right"/>
    </xf>
    <xf numFmtId="0" fontId="1" fillId="17" borderId="0" xfId="0" applyFont="1" applyFill="1"/>
    <xf numFmtId="0" fontId="0" fillId="19" borderId="17" xfId="0" applyFill="1" applyBorder="1"/>
    <xf numFmtId="0" fontId="0" fillId="19" borderId="0" xfId="0" applyFill="1"/>
    <xf numFmtId="0" fontId="1" fillId="19" borderId="0" xfId="0" applyFont="1" applyFill="1" applyAlignment="1">
      <alignment horizontal="right"/>
    </xf>
    <xf numFmtId="0" fontId="4" fillId="14" borderId="9" xfId="0" applyFont="1" applyFill="1" applyBorder="1"/>
    <xf numFmtId="0" fontId="4" fillId="14" borderId="11" xfId="0" applyFont="1" applyFill="1" applyBorder="1"/>
    <xf numFmtId="0" fontId="5" fillId="12" borderId="17" xfId="0" applyFont="1" applyFill="1" applyBorder="1"/>
    <xf numFmtId="0" fontId="5" fillId="12" borderId="0" xfId="0" applyFont="1" applyFill="1"/>
    <xf numFmtId="0" fontId="4" fillId="12" borderId="0" xfId="0" applyFont="1" applyFill="1" applyAlignment="1">
      <alignment horizontal="right"/>
    </xf>
    <xf numFmtId="0" fontId="10" fillId="14" borderId="9" xfId="0" applyFont="1" applyFill="1" applyBorder="1"/>
    <xf numFmtId="0" fontId="10" fillId="14" borderId="10" xfId="0" applyFont="1" applyFill="1" applyBorder="1"/>
    <xf numFmtId="0" fontId="10" fillId="14" borderId="10" xfId="0" applyFont="1" applyFill="1" applyBorder="1" applyAlignment="1">
      <alignment horizontal="right"/>
    </xf>
    <xf numFmtId="0" fontId="1" fillId="0" borderId="0" xfId="0" applyFont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0" fillId="5" borderId="9" xfId="0" applyFill="1" applyBorder="1"/>
    <xf numFmtId="0" fontId="11" fillId="17" borderId="5" xfId="0" applyFont="1" applyFill="1" applyBorder="1"/>
    <xf numFmtId="0" fontId="11" fillId="17" borderId="6" xfId="0" applyFont="1" applyFill="1" applyBorder="1"/>
    <xf numFmtId="0" fontId="0" fillId="15" borderId="0" xfId="0" applyFill="1" applyAlignment="1">
      <alignment horizontal="right" vertical="center"/>
    </xf>
    <xf numFmtId="0" fontId="0" fillId="15" borderId="0" xfId="0" applyFill="1" applyAlignment="1">
      <alignment horizontal="right"/>
    </xf>
    <xf numFmtId="0" fontId="0" fillId="5" borderId="8" xfId="0" applyFill="1" applyBorder="1" applyAlignment="1">
      <alignment horizontal="right"/>
    </xf>
    <xf numFmtId="0" fontId="1" fillId="16" borderId="19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1" fontId="1" fillId="5" borderId="19" xfId="0" quotePrefix="1" applyNumberFormat="1" applyFont="1" applyFill="1" applyBorder="1" applyAlignment="1">
      <alignment horizontal="right"/>
    </xf>
    <xf numFmtId="0" fontId="1" fillId="19" borderId="19" xfId="0" applyFont="1" applyFill="1" applyBorder="1" applyAlignment="1">
      <alignment horizontal="right"/>
    </xf>
    <xf numFmtId="0" fontId="4" fillId="12" borderId="19" xfId="0" applyFont="1" applyFill="1" applyBorder="1" applyAlignment="1">
      <alignment horizontal="right"/>
    </xf>
    <xf numFmtId="1" fontId="4" fillId="12" borderId="19" xfId="0" applyNumberFormat="1" applyFont="1" applyFill="1" applyBorder="1" applyAlignment="1">
      <alignment horizontal="right"/>
    </xf>
    <xf numFmtId="0" fontId="10" fillId="14" borderId="11" xfId="0" applyFont="1" applyFill="1" applyBorder="1" applyAlignment="1">
      <alignment horizontal="right"/>
    </xf>
    <xf numFmtId="0" fontId="1" fillId="15" borderId="0" xfId="0" applyFont="1" applyFill="1" applyAlignment="1">
      <alignment horizontal="right"/>
    </xf>
    <xf numFmtId="0" fontId="1" fillId="5" borderId="1" xfId="0" applyFont="1" applyFill="1" applyBorder="1" applyAlignment="1">
      <alignment horizontal="right" wrapText="1"/>
    </xf>
    <xf numFmtId="1" fontId="4" fillId="14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5" borderId="24" xfId="0" applyFont="1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0" fillId="17" borderId="20" xfId="0" applyFill="1" applyBorder="1"/>
    <xf numFmtId="1" fontId="1" fillId="17" borderId="21" xfId="0" applyNumberFormat="1" applyFont="1" applyFill="1" applyBorder="1"/>
    <xf numFmtId="0" fontId="1" fillId="17" borderId="21" xfId="0" applyFont="1" applyFill="1" applyBorder="1" applyAlignment="1">
      <alignment horizontal="right"/>
    </xf>
    <xf numFmtId="1" fontId="1" fillId="17" borderId="21" xfId="0" applyNumberFormat="1" applyFont="1" applyFill="1" applyBorder="1" applyAlignment="1">
      <alignment horizontal="right"/>
    </xf>
    <xf numFmtId="0" fontId="1" fillId="17" borderId="20" xfId="0" applyFont="1" applyFill="1" applyBorder="1"/>
    <xf numFmtId="0" fontId="5" fillId="18" borderId="20" xfId="0" applyFont="1" applyFill="1" applyBorder="1"/>
    <xf numFmtId="0" fontId="4" fillId="18" borderId="21" xfId="0" applyFont="1" applyFill="1" applyBorder="1" applyAlignment="1">
      <alignment horizontal="right"/>
    </xf>
    <xf numFmtId="0" fontId="5" fillId="18" borderId="22" xfId="0" applyFont="1" applyFill="1" applyBorder="1"/>
    <xf numFmtId="0" fontId="4" fillId="18" borderId="22" xfId="0" applyFont="1" applyFill="1" applyBorder="1" applyAlignment="1">
      <alignment horizontal="right"/>
    </xf>
    <xf numFmtId="0" fontId="4" fillId="18" borderId="23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12" fillId="11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4" fillId="2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8" fillId="25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21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14" fillId="23" borderId="1" xfId="0" applyFont="1" applyFill="1" applyBorder="1" applyAlignment="1">
      <alignment vertical="center"/>
    </xf>
    <xf numFmtId="0" fontId="18" fillId="2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16" fillId="22" borderId="0" xfId="0" applyFont="1" applyFill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22" borderId="0" xfId="0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8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9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" fillId="20" borderId="1" xfId="0" applyFont="1" applyFill="1" applyBorder="1"/>
    <xf numFmtId="0" fontId="7" fillId="20" borderId="1" xfId="0" applyFont="1" applyFill="1" applyBorder="1" applyAlignment="1">
      <alignment horizontal="right"/>
    </xf>
    <xf numFmtId="0" fontId="8" fillId="21" borderId="1" xfId="0" applyFont="1" applyFill="1" applyBorder="1"/>
    <xf numFmtId="14" fontId="9" fillId="21" borderId="1" xfId="0" applyNumberFormat="1" applyFont="1" applyFill="1" applyBorder="1" applyAlignment="1">
      <alignment horizontal="right"/>
    </xf>
    <xf numFmtId="1" fontId="9" fillId="21" borderId="1" xfId="0" applyNumberFormat="1" applyFont="1" applyFill="1" applyBorder="1" applyAlignment="1">
      <alignment horizontal="right"/>
    </xf>
    <xf numFmtId="0" fontId="9" fillId="21" borderId="1" xfId="0" applyFont="1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17" borderId="1" xfId="0" applyFill="1" applyBorder="1"/>
    <xf numFmtId="1" fontId="1" fillId="17" borderId="1" xfId="0" applyNumberFormat="1" applyFont="1" applyFill="1" applyBorder="1"/>
    <xf numFmtId="0" fontId="20" fillId="15" borderId="0" xfId="0" applyFont="1" applyFill="1"/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/>
    <xf numFmtId="0" fontId="20" fillId="5" borderId="1" xfId="0" applyFont="1" applyFill="1" applyBorder="1"/>
    <xf numFmtId="0" fontId="8" fillId="26" borderId="7" xfId="0" applyFont="1" applyFill="1" applyBorder="1"/>
    <xf numFmtId="0" fontId="0" fillId="26" borderId="2" xfId="0" applyFill="1" applyBorder="1"/>
    <xf numFmtId="0" fontId="0" fillId="26" borderId="2" xfId="0" applyFill="1" applyBorder="1" applyAlignment="1">
      <alignment horizontal="right"/>
    </xf>
    <xf numFmtId="1" fontId="0" fillId="26" borderId="8" xfId="0" applyNumberFormat="1" applyFill="1" applyBorder="1"/>
    <xf numFmtId="0" fontId="8" fillId="26" borderId="9" xfId="0" applyFont="1" applyFill="1" applyBorder="1"/>
    <xf numFmtId="0" fontId="0" fillId="26" borderId="10" xfId="0" applyFill="1" applyBorder="1"/>
    <xf numFmtId="0" fontId="0" fillId="26" borderId="10" xfId="0" applyFill="1" applyBorder="1" applyAlignment="1">
      <alignment horizontal="right"/>
    </xf>
    <xf numFmtId="1" fontId="0" fillId="26" borderId="11" xfId="0" applyNumberFormat="1" applyFill="1" applyBorder="1"/>
    <xf numFmtId="1" fontId="0" fillId="5" borderId="18" xfId="0" applyNumberFormat="1" applyFill="1" applyBorder="1"/>
    <xf numFmtId="0" fontId="0" fillId="5" borderId="28" xfId="0" applyFill="1" applyBorder="1" applyProtection="1"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3" fillId="7" borderId="12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43" fontId="0" fillId="0" borderId="0" xfId="1" applyFont="1"/>
  </cellXfs>
  <cellStyles count="2">
    <cellStyle name="Komma" xfId="1" builtinId="3"/>
    <cellStyle name="Standard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CC"/>
      <color rgb="FFFF00FF"/>
      <color rgb="FFFF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B5" sqref="B5"/>
    </sheetView>
  </sheetViews>
  <sheetFormatPr baseColWidth="10" defaultColWidth="11.42578125" defaultRowHeight="15" x14ac:dyDescent="0.25"/>
  <cols>
    <col min="1" max="1" width="32.85546875" customWidth="1"/>
    <col min="2" max="2" width="10.5703125" customWidth="1"/>
    <col min="3" max="4" width="9.85546875" customWidth="1"/>
    <col min="5" max="5" width="11.28515625" customWidth="1"/>
    <col min="6" max="6" width="12.85546875" customWidth="1"/>
    <col min="7" max="7" width="11.42578125" customWidth="1"/>
    <col min="8" max="8" width="9.85546875" style="53" customWidth="1"/>
    <col min="9" max="9" width="2.7109375" customWidth="1"/>
    <col min="11" max="11" width="38.5703125" customWidth="1"/>
    <col min="12" max="12" width="11.85546875" customWidth="1"/>
    <col min="13" max="13" width="11.7109375" customWidth="1"/>
  </cols>
  <sheetData>
    <row r="1" spans="1:13" ht="16.5" thickBot="1" x14ac:dyDescent="0.3">
      <c r="A1" s="1" t="s">
        <v>0</v>
      </c>
      <c r="B1" s="2"/>
      <c r="C1" s="2"/>
      <c r="D1" s="3" t="s">
        <v>1</v>
      </c>
      <c r="E1" s="168" t="s">
        <v>2</v>
      </c>
      <c r="F1" s="169"/>
      <c r="G1" s="170"/>
      <c r="H1" s="40"/>
      <c r="I1" s="4"/>
      <c r="J1" s="4" t="s">
        <v>3</v>
      </c>
      <c r="K1" s="4"/>
      <c r="L1" s="4"/>
      <c r="M1" s="4"/>
    </row>
    <row r="2" spans="1:13" ht="15.75" thickBot="1" x14ac:dyDescent="0.3">
      <c r="A2" s="5"/>
      <c r="B2" s="6"/>
      <c r="C2" s="6"/>
      <c r="D2" s="6"/>
      <c r="E2" s="6"/>
      <c r="F2" s="6"/>
      <c r="G2" s="6"/>
      <c r="H2" s="41"/>
    </row>
    <row r="3" spans="1:13" ht="15.75" thickBot="1" x14ac:dyDescent="0.3">
      <c r="A3" s="7" t="s">
        <v>4</v>
      </c>
      <c r="B3" s="8"/>
      <c r="C3" s="6"/>
      <c r="D3" s="7" t="s">
        <v>5</v>
      </c>
      <c r="E3" s="9"/>
      <c r="F3" s="9"/>
      <c r="G3" s="9"/>
      <c r="H3" s="42"/>
      <c r="J3" s="54" t="s">
        <v>6</v>
      </c>
      <c r="K3" s="55"/>
      <c r="L3" s="55"/>
      <c r="M3" s="56"/>
    </row>
    <row r="4" spans="1:13" ht="15.75" thickBot="1" x14ac:dyDescent="0.3">
      <c r="A4" s="10" t="s">
        <v>7</v>
      </c>
      <c r="B4" s="166">
        <v>2016</v>
      </c>
      <c r="C4" s="6"/>
      <c r="D4" s="11" t="s">
        <v>8</v>
      </c>
      <c r="E4" s="12"/>
      <c r="F4" s="12"/>
      <c r="G4" s="13" t="s">
        <v>9</v>
      </c>
      <c r="H4" s="43">
        <f>B4</f>
        <v>2016</v>
      </c>
      <c r="J4" s="57" t="s">
        <v>10</v>
      </c>
      <c r="K4" s="14"/>
      <c r="L4" s="19" t="s">
        <v>11</v>
      </c>
      <c r="M4" s="58">
        <f>B4+1</f>
        <v>2017</v>
      </c>
    </row>
    <row r="5" spans="1:13" ht="15.75" thickBot="1" x14ac:dyDescent="0.3">
      <c r="A5" s="10" t="s">
        <v>12</v>
      </c>
      <c r="B5" s="166">
        <v>5</v>
      </c>
      <c r="C5" s="6"/>
      <c r="D5" s="11" t="s">
        <v>13</v>
      </c>
      <c r="E5" s="12"/>
      <c r="F5" s="12"/>
      <c r="G5" s="13" t="s">
        <v>14</v>
      </c>
      <c r="H5" s="43">
        <f>B4+1</f>
        <v>2017</v>
      </c>
      <c r="J5" s="57" t="s">
        <v>15</v>
      </c>
      <c r="K5" s="14"/>
      <c r="L5" s="19" t="str">
        <f>IF($B$5=4,"KW 2",IF($B$5=5,"KW 2",IF($B$5=6,"KW 25",IF($B$5=7,"KW 2",IF($B$5=8,"KW 25")))))</f>
        <v>KW 2</v>
      </c>
      <c r="M5" s="59">
        <f>IF($B$5=4,$B$4+2,IF($B$5=5,$B$4+2,IF($B$5=6,$B$4+2,IF($B$5=7,$B$4+3,IF($B$5=8,$B$4+3)))))</f>
        <v>2018</v>
      </c>
    </row>
    <row r="6" spans="1:13" ht="15.75" thickBot="1" x14ac:dyDescent="0.3">
      <c r="A6" s="10"/>
      <c r="B6" s="16"/>
      <c r="C6" s="6"/>
      <c r="D6" s="11" t="s">
        <v>16</v>
      </c>
      <c r="E6" s="12"/>
      <c r="F6" s="12"/>
      <c r="G6" s="13" t="s">
        <v>17</v>
      </c>
      <c r="H6" s="43">
        <f>B4+1</f>
        <v>2017</v>
      </c>
      <c r="J6" s="57" t="s">
        <v>18</v>
      </c>
      <c r="K6" s="14"/>
      <c r="L6" s="19" t="str">
        <f>IF($B$5=4,"KW 2",IF($B$5=5,"KW 2",IF($B$5=6,"KW 2",IF($B$5=7,"KW 25",IF($B$5=8,"KW 2")))))</f>
        <v>KW 2</v>
      </c>
      <c r="M6" s="60">
        <f>IF($B$5=4,$B$4+2,IF($B$5=5,$B$4+2,IF($B$5=6,$B$4+3,IF($B$5=7,$B$4+3,IF($B$5=8,$B$4+4)))))</f>
        <v>2018</v>
      </c>
    </row>
    <row r="7" spans="1:13" ht="15.75" thickBot="1" x14ac:dyDescent="0.3">
      <c r="A7" s="10" t="s">
        <v>19</v>
      </c>
      <c r="B7" s="15">
        <v>3</v>
      </c>
      <c r="C7" s="6"/>
      <c r="D7" s="11" t="str">
        <f>IF($B$7=2,"Abgabe Praxisprojekt","Abgabe Praxisprojekt frühestens")</f>
        <v>Abgabe Praxisprojekt frühestens</v>
      </c>
      <c r="E7" s="12"/>
      <c r="F7" s="12"/>
      <c r="G7" s="13" t="s">
        <v>20</v>
      </c>
      <c r="H7" s="43">
        <f>B4+1</f>
        <v>2017</v>
      </c>
      <c r="J7" s="57"/>
      <c r="K7" s="14"/>
      <c r="L7" s="19"/>
      <c r="M7" s="60"/>
    </row>
    <row r="8" spans="1:13" ht="15.75" thickBot="1" x14ac:dyDescent="0.3">
      <c r="A8" s="10"/>
      <c r="B8" s="16"/>
      <c r="C8" s="6"/>
      <c r="D8" s="11" t="str">
        <f>IF($B$7=2,"","Abgabe Praxisprojekt spätestens")</f>
        <v>Abgabe Praxisprojekt spätestens</v>
      </c>
      <c r="E8" s="12"/>
      <c r="F8" s="12"/>
      <c r="G8" s="13" t="str">
        <f>IF($B$7=2,"","KW 2")</f>
        <v>KW 2</v>
      </c>
      <c r="H8" s="43">
        <f>IF($B$7=2,"",B4+2)</f>
        <v>2018</v>
      </c>
      <c r="J8" s="61" t="s">
        <v>21</v>
      </c>
      <c r="K8" s="22"/>
      <c r="L8" s="19"/>
      <c r="M8" s="59"/>
    </row>
    <row r="9" spans="1:13" ht="15.75" thickBot="1" x14ac:dyDescent="0.3">
      <c r="A9" s="10" t="s">
        <v>22</v>
      </c>
      <c r="B9" s="15">
        <v>5</v>
      </c>
      <c r="C9" s="6"/>
      <c r="D9" s="10" t="s">
        <v>23</v>
      </c>
      <c r="E9" s="20"/>
      <c r="F9" s="20"/>
      <c r="G9" s="21" t="s">
        <v>24</v>
      </c>
      <c r="H9" s="44">
        <f>B4+1</f>
        <v>2017</v>
      </c>
      <c r="J9" s="62" t="s">
        <v>25</v>
      </c>
      <c r="K9" s="17"/>
      <c r="L9" s="18" t="s">
        <v>26</v>
      </c>
      <c r="M9" s="63">
        <v>2016</v>
      </c>
    </row>
    <row r="10" spans="1:13" ht="15.75" thickBot="1" x14ac:dyDescent="0.3">
      <c r="A10" s="10" t="s">
        <v>27</v>
      </c>
      <c r="B10" s="15">
        <v>5</v>
      </c>
      <c r="C10" s="6"/>
      <c r="D10" s="10" t="s">
        <v>28</v>
      </c>
      <c r="E10" s="20"/>
      <c r="F10" s="20"/>
      <c r="G10" s="21" t="s">
        <v>29</v>
      </c>
      <c r="H10" s="45">
        <f>B4+2</f>
        <v>2018</v>
      </c>
      <c r="J10" s="62" t="s">
        <v>30</v>
      </c>
      <c r="K10" s="64"/>
      <c r="L10" s="65" t="s">
        <v>31</v>
      </c>
      <c r="M10" s="66">
        <v>2017</v>
      </c>
    </row>
    <row r="11" spans="1:13" ht="15.75" thickBot="1" x14ac:dyDescent="0.3">
      <c r="A11" s="10" t="s">
        <v>32</v>
      </c>
      <c r="B11" s="15">
        <v>5</v>
      </c>
      <c r="C11" s="6"/>
      <c r="D11" s="23" t="s">
        <v>33</v>
      </c>
      <c r="E11" s="24"/>
      <c r="F11" s="24"/>
      <c r="G11" s="25" t="s">
        <v>20</v>
      </c>
      <c r="H11" s="46">
        <f>IF($B$5=4,$B$4+1,IF($B$5=5,$B$4+1,IF($B$5=6,$B$4+2,IF($B$5=7,$B$4+2,IF($B$5=8,$B$4+3)))))</f>
        <v>2017</v>
      </c>
    </row>
    <row r="12" spans="1:13" ht="15.75" thickBot="1" x14ac:dyDescent="0.3">
      <c r="A12" s="10" t="s">
        <v>34</v>
      </c>
      <c r="B12" s="15">
        <v>5</v>
      </c>
      <c r="C12" s="6"/>
      <c r="D12" s="23" t="s">
        <v>35</v>
      </c>
      <c r="E12" s="24"/>
      <c r="F12" s="24"/>
      <c r="G12" s="25" t="str">
        <f>IF($B$5=4,"KW 15",IF($B$5=5,"KW 42",IF($B$5=6,"KW 15",IF($B$5=7,"KW 42",IF($B$5=8,"KW 15")))))</f>
        <v>KW 42</v>
      </c>
      <c r="H12" s="46">
        <f>IF($B$5=4,$B$4+1,IF($B$5=5,$B$4+1,IF($B$5=6,$B$4+2,IF($B$5=7,$B$4+2,IF($B$5=8,$B$4+3)))))</f>
        <v>2017</v>
      </c>
    </row>
    <row r="13" spans="1:13" ht="15.75" thickBot="1" x14ac:dyDescent="0.3">
      <c r="A13" s="10" t="s">
        <v>36</v>
      </c>
      <c r="B13" s="167"/>
      <c r="C13" s="6"/>
      <c r="D13" s="23" t="s">
        <v>37</v>
      </c>
      <c r="E13" s="24"/>
      <c r="F13" s="24"/>
      <c r="G13" s="25" t="str">
        <f>IF($B$5=4,"KW 42",IF($B$5=5,"KW 18",IF($B$5=6,"KW 42",IF($B$5=7,"KW 18",IF($B$5=8,"KW 42")))))</f>
        <v>KW 18</v>
      </c>
      <c r="H13" s="46">
        <f>IF($B$5=4,$B$4+1,IF($B$5=5,$B$4+2,IF($B$5=6,$B$4+2,IF($B$5=7,$B$4+3,IF($B$5=8,$B$4+3)))))</f>
        <v>2018</v>
      </c>
      <c r="J13" s="145" t="s">
        <v>38</v>
      </c>
      <c r="K13" s="145"/>
      <c r="L13" s="146" t="s">
        <v>39</v>
      </c>
      <c r="M13" s="146"/>
    </row>
    <row r="14" spans="1:13" ht="15.75" thickBot="1" x14ac:dyDescent="0.3">
      <c r="A14" s="10" t="s">
        <v>40</v>
      </c>
      <c r="B14" s="15"/>
      <c r="C14" s="6"/>
      <c r="D14" s="23" t="s">
        <v>41</v>
      </c>
      <c r="E14" s="24"/>
      <c r="F14" s="24"/>
      <c r="G14" s="25" t="str">
        <f>IF($B$5=4,"KW 25",IF($B$5=5,"KW 49",IF($B$5=6,"KW 25",IF($B$5=7,"KW 49",IF($B$5=8,"KW 25")))))</f>
        <v>KW 49</v>
      </c>
      <c r="H14" s="46">
        <f>IF($B$5=4,$B$4+2,IF($B$5=5,$B$4+2,IF($B$5=6,$B$4+3,IF($B$5=7,$B$4+3,IF($B$5=8,$B$4+4)))))</f>
        <v>2018</v>
      </c>
      <c r="J14" s="147" t="s">
        <v>42</v>
      </c>
      <c r="K14" s="147" t="s">
        <v>43</v>
      </c>
      <c r="L14" s="148" t="s">
        <v>44</v>
      </c>
      <c r="M14" s="149">
        <f>B4+1</f>
        <v>2017</v>
      </c>
    </row>
    <row r="15" spans="1:13" ht="15.75" thickBot="1" x14ac:dyDescent="0.3">
      <c r="A15" s="10" t="s">
        <v>45</v>
      </c>
      <c r="B15" s="15"/>
      <c r="C15" s="6"/>
      <c r="D15" s="23" t="s">
        <v>46</v>
      </c>
      <c r="E15" s="24"/>
      <c r="F15" s="24"/>
      <c r="G15" s="25" t="str">
        <f>IF($B$5=4,"KW 25",IF($B$5=5,"KW 49",IF($B$5=6,"KW 25",IF($B$5=7,"KW 49",IF($B$5=8,"KW 25")))))</f>
        <v>KW 49</v>
      </c>
      <c r="H15" s="46">
        <f>IF($B$5=4,$B$4+2,IF($B$5=5,$B$4+2,IF($B$5=6,$B$4+3,IF($B$5=7,$B$4+3,IF($B$5=8,$B$4+4)))))</f>
        <v>2018</v>
      </c>
      <c r="J15" s="147" t="s">
        <v>47</v>
      </c>
      <c r="K15" s="147" t="s">
        <v>48</v>
      </c>
      <c r="L15" s="150" t="s">
        <v>49</v>
      </c>
      <c r="M15" s="149">
        <f>B4+1</f>
        <v>2017</v>
      </c>
    </row>
    <row r="16" spans="1:13" ht="15.75" thickBot="1" x14ac:dyDescent="0.3">
      <c r="A16" s="10" t="s">
        <v>50</v>
      </c>
      <c r="B16" s="15"/>
      <c r="C16" s="6"/>
      <c r="D16" s="23" t="s">
        <v>51</v>
      </c>
      <c r="E16" s="24"/>
      <c r="F16" s="24"/>
      <c r="G16" s="25" t="str">
        <f>IF($B$5=4,"KW 35",IF($B$5=5,"KW 5",IF($B$5=6,"KW 35",IF($B$5=7,"KW 5",IF($B$5=8,"KW 35")))))</f>
        <v>KW 5</v>
      </c>
      <c r="H16" s="46">
        <f>IF($B$5=4,$B$4+2,IF($B$5=5,$B$4+3,IF($B$5=6,$B$4+3,IF($B$5=7,$B$4+4,IF($B$5=8,$B$4+4)))))</f>
        <v>2019</v>
      </c>
      <c r="J16" s="147" t="s">
        <v>52</v>
      </c>
      <c r="K16" s="147" t="s">
        <v>53</v>
      </c>
      <c r="L16" s="150" t="s">
        <v>54</v>
      </c>
      <c r="M16" s="149">
        <f>B4+1</f>
        <v>2017</v>
      </c>
    </row>
    <row r="17" spans="1:13" x14ac:dyDescent="0.25">
      <c r="A17" s="10"/>
      <c r="B17" s="16"/>
      <c r="C17" s="6"/>
      <c r="D17" s="28" t="s">
        <v>55</v>
      </c>
      <c r="E17" s="29"/>
      <c r="F17" s="29"/>
      <c r="G17" s="30" t="str">
        <f>IF($B$5=4,"KW 12 - 24",IF($B$5=5,"KW 12 - 24",IF($B$5=6,"KW 38 - 50",IF($B$5=7,"KW 12 -24 ",IF($B$5=8,"KW 38 - 50")))))</f>
        <v>KW 12 - 24</v>
      </c>
      <c r="H17" s="47">
        <f>IF($B$5=4,$B$4+2,IF($B$5=5,$B$4+2,IF($B$5=6,$B$4+2,IF($B$5=7,$B$4+3,IF($B$5=8,$B$4+3)))))</f>
        <v>2018</v>
      </c>
      <c r="J17" s="147" t="s">
        <v>52</v>
      </c>
      <c r="K17" s="147" t="s">
        <v>56</v>
      </c>
      <c r="L17" s="150" t="s">
        <v>57</v>
      </c>
      <c r="M17" s="149">
        <f>B4+1</f>
        <v>2017</v>
      </c>
    </row>
    <row r="18" spans="1:13" x14ac:dyDescent="0.25">
      <c r="A18" s="26" t="s">
        <v>58</v>
      </c>
      <c r="B18" s="27">
        <f>SUM(B9:B16)</f>
        <v>20</v>
      </c>
      <c r="C18" s="6"/>
      <c r="D18" s="28" t="s">
        <v>59</v>
      </c>
      <c r="E18" s="29"/>
      <c r="F18" s="29"/>
      <c r="G18" s="30" t="str">
        <f>IF($B$5=4,"",IF($B$5=5,"KW 38 - 50",IF($B$5=6,"KW 12 - 24",IF($B$5=7,"KW 38 - 50 ",IF($B$5=8,"KW 12 - 24")))))</f>
        <v>KW 38 - 50</v>
      </c>
      <c r="H18" s="47">
        <f>IF($B$5=4,$B$4+2,IF($B$5=5,$B$4+2,IF($B$5=6,$B$4+3,IF($B$5=7,$B$4+3,IF($B$5=8,$B$4+4)))))</f>
        <v>2018</v>
      </c>
      <c r="J18" s="147" t="s">
        <v>60</v>
      </c>
      <c r="K18" s="147" t="s">
        <v>61</v>
      </c>
      <c r="L18" s="150" t="s">
        <v>62</v>
      </c>
      <c r="M18" s="149">
        <f>B4+1</f>
        <v>2017</v>
      </c>
    </row>
    <row r="19" spans="1:13" x14ac:dyDescent="0.25">
      <c r="A19" s="6"/>
      <c r="B19" s="6"/>
      <c r="C19" s="6"/>
      <c r="D19" s="28" t="s">
        <v>63</v>
      </c>
      <c r="E19" s="29"/>
      <c r="F19" s="29"/>
      <c r="G19" s="30" t="str">
        <f>IF($B$5=4,"KW 26 (Do)",IF($B$5=5,"KW 26 (Do)",IF($B$5=6,"KW 4 (Do)",IF($B$5=7,"KW26 (Do)",IF($B$5=8,"KW 4 (Do)")))))</f>
        <v>KW 26 (Do)</v>
      </c>
      <c r="H19" s="47">
        <f>IF($B$5=4,$B$4+2,IF($B$5=5,$B$4+2,IF($B$5=6,$B$4+2,IF($B$5=7,$B$4+3,IF($B$5=8,$B$4+3)))))</f>
        <v>2018</v>
      </c>
      <c r="J19" s="147" t="s">
        <v>64</v>
      </c>
      <c r="K19" s="147" t="s">
        <v>65</v>
      </c>
      <c r="L19" s="150" t="s">
        <v>66</v>
      </c>
      <c r="M19" s="149">
        <f>B4+1</f>
        <v>2017</v>
      </c>
    </row>
    <row r="20" spans="1:13" x14ac:dyDescent="0.25">
      <c r="A20" s="6"/>
      <c r="B20" s="6"/>
      <c r="C20" s="6"/>
      <c r="D20" s="28" t="s">
        <v>67</v>
      </c>
      <c r="E20" s="29"/>
      <c r="F20" s="29"/>
      <c r="G20" s="30" t="str">
        <f>IF($B$5=4,"",IF($B$5=5,"KW 4 (Do)",IF($B$5=6,"KW 26 (Do)",IF($B$5=7,"KW4 (Do)",IF($B$5=8,"KW 26 (Do)")))))</f>
        <v>KW 4 (Do)</v>
      </c>
      <c r="H20" s="48">
        <f>IF($B$5=4,"",IF($B$5=5,$B$4+3,IF($B$5=6,$B$4+3,IF($B$5=7,$B$4+4,IF($B$5=8,$B$4+4)))))</f>
        <v>2019</v>
      </c>
      <c r="J20" s="147" t="s">
        <v>68</v>
      </c>
      <c r="K20" s="147" t="s">
        <v>69</v>
      </c>
      <c r="L20" s="150" t="s">
        <v>57</v>
      </c>
      <c r="M20" s="149">
        <f>B4+1</f>
        <v>2017</v>
      </c>
    </row>
    <row r="21" spans="1:13" ht="15.75" x14ac:dyDescent="0.25">
      <c r="A21" s="6"/>
      <c r="B21" s="6"/>
      <c r="C21" s="6"/>
      <c r="D21" s="31" t="s">
        <v>70</v>
      </c>
      <c r="E21" s="32"/>
      <c r="F21" s="32"/>
      <c r="G21" s="33" t="str">
        <f>IF($B$5=4,"KW 43",IF($B$5=5,"KW 10",IF($B$5=6,"KW 43",IF($B$5=7,"KW 10",IF($B$5=8,"KW 43")))))</f>
        <v>KW 10</v>
      </c>
      <c r="H21" s="49">
        <f>IF($B$5=4,$B$4+2,IF($B$5=5,$B$4+3,IF($B$5=6,$B$4+3,IF($B$5=7,$B$4+4,IF($B$5=8,$B$4+4)))))</f>
        <v>2019</v>
      </c>
      <c r="J21" s="147" t="s">
        <v>71</v>
      </c>
      <c r="K21" s="147" t="s">
        <v>72</v>
      </c>
      <c r="L21" s="150" t="s">
        <v>73</v>
      </c>
      <c r="M21" s="149">
        <f>B4+1</f>
        <v>2017</v>
      </c>
    </row>
    <row r="22" spans="1:13" x14ac:dyDescent="0.25">
      <c r="A22" s="5" t="s">
        <v>74</v>
      </c>
      <c r="B22" s="6"/>
      <c r="C22" s="6"/>
      <c r="D22" s="6"/>
      <c r="E22" s="6"/>
      <c r="F22" s="6"/>
      <c r="G22" s="6"/>
      <c r="H22" s="41"/>
      <c r="J22" s="158" t="s">
        <v>75</v>
      </c>
      <c r="K22" s="159"/>
      <c r="L22" s="160" t="s">
        <v>76</v>
      </c>
      <c r="M22" s="161">
        <f>B4+1</f>
        <v>2017</v>
      </c>
    </row>
    <row r="23" spans="1:13" x14ac:dyDescent="0.25">
      <c r="A23" s="6" t="s">
        <v>77</v>
      </c>
      <c r="B23" s="154"/>
      <c r="C23" s="154"/>
      <c r="D23" s="154"/>
      <c r="E23" s="154"/>
      <c r="F23" s="154"/>
      <c r="G23" s="154"/>
      <c r="H23" s="50"/>
      <c r="I23" s="34"/>
      <c r="J23" s="162" t="s">
        <v>78</v>
      </c>
      <c r="K23" s="163"/>
      <c r="L23" s="164" t="s">
        <v>79</v>
      </c>
      <c r="M23" s="165">
        <f>B4+2</f>
        <v>2018</v>
      </c>
    </row>
    <row r="24" spans="1:13" x14ac:dyDescent="0.25">
      <c r="A24" s="7" t="s">
        <v>80</v>
      </c>
      <c r="B24" s="155" t="s">
        <v>81</v>
      </c>
      <c r="C24" s="156" t="s">
        <v>82</v>
      </c>
      <c r="D24" s="156" t="s">
        <v>83</v>
      </c>
      <c r="E24" s="156" t="s">
        <v>84</v>
      </c>
      <c r="F24" s="157" t="s">
        <v>85</v>
      </c>
      <c r="G24" s="157" t="s">
        <v>86</v>
      </c>
      <c r="H24" s="51" t="s">
        <v>87</v>
      </c>
    </row>
    <row r="25" spans="1:13" x14ac:dyDescent="0.25">
      <c r="A25" s="10" t="s">
        <v>88</v>
      </c>
      <c r="B25" s="151">
        <v>330</v>
      </c>
      <c r="C25" s="152">
        <f>B9*15</f>
        <v>75</v>
      </c>
      <c r="D25" s="152"/>
      <c r="E25" s="152">
        <f>SUM(B25:D25)</f>
        <v>405</v>
      </c>
      <c r="F25" s="153">
        <f>E25/21</f>
        <v>19.285714285714285</v>
      </c>
      <c r="G25" s="153">
        <f t="shared" ref="G25:G32" si="0">F25/0.42</f>
        <v>45.918367346938773</v>
      </c>
      <c r="H25" s="52">
        <f t="shared" ref="H25:H32" si="1">100-G25</f>
        <v>54.081632653061227</v>
      </c>
    </row>
    <row r="26" spans="1:13" x14ac:dyDescent="0.25">
      <c r="A26" s="10" t="s">
        <v>89</v>
      </c>
      <c r="B26" s="151" t="str">
        <f>IF($B$7=3,"330","390")</f>
        <v>330</v>
      </c>
      <c r="C26" s="152">
        <f t="shared" ref="C26:C32" si="2">B10*15</f>
        <v>75</v>
      </c>
      <c r="D26" s="152">
        <f>IF($B$5=4,50,0)</f>
        <v>0</v>
      </c>
      <c r="E26" s="152">
        <f>D26+C26+B26</f>
        <v>405</v>
      </c>
      <c r="F26" s="153">
        <f>E26/26</f>
        <v>15.576923076923077</v>
      </c>
      <c r="G26" s="153">
        <f t="shared" si="0"/>
        <v>37.087912087912088</v>
      </c>
      <c r="H26" s="52">
        <f t="shared" si="1"/>
        <v>62.912087912087912</v>
      </c>
      <c r="J26" s="53" t="s">
        <v>90</v>
      </c>
      <c r="K26" t="s">
        <v>91</v>
      </c>
    </row>
    <row r="27" spans="1:13" x14ac:dyDescent="0.25">
      <c r="A27" s="10" t="s">
        <v>92</v>
      </c>
      <c r="B27" s="151" t="str">
        <f>IF($B$7=3,"300","240")</f>
        <v>300</v>
      </c>
      <c r="C27" s="152">
        <f t="shared" si="2"/>
        <v>75</v>
      </c>
      <c r="D27" s="152">
        <f>IF($B$5=4,250,IF($B$5=5,50,0))</f>
        <v>50</v>
      </c>
      <c r="E27" s="152">
        <f>D27+C27+B27</f>
        <v>425</v>
      </c>
      <c r="F27" s="153">
        <f>E27/21</f>
        <v>20.238095238095237</v>
      </c>
      <c r="G27" s="153">
        <f t="shared" si="0"/>
        <v>48.185941043083901</v>
      </c>
      <c r="H27" s="52">
        <f t="shared" si="1"/>
        <v>51.814058956916099</v>
      </c>
    </row>
    <row r="28" spans="1:13" x14ac:dyDescent="0.25">
      <c r="A28" s="10" t="s">
        <v>93</v>
      </c>
      <c r="B28" s="151">
        <v>240</v>
      </c>
      <c r="C28" s="152">
        <f t="shared" si="2"/>
        <v>75</v>
      </c>
      <c r="D28" s="152">
        <f>IF($B$5=4,300,IF($B$5=5,250,IF($B$5=6,50,0)))</f>
        <v>250</v>
      </c>
      <c r="E28" s="152">
        <f>D28+C28+B28</f>
        <v>565</v>
      </c>
      <c r="F28" s="153">
        <f>E28/26</f>
        <v>21.73076923076923</v>
      </c>
      <c r="G28" s="153">
        <f t="shared" si="0"/>
        <v>51.739926739926737</v>
      </c>
      <c r="H28" s="52">
        <f t="shared" si="1"/>
        <v>48.260073260073263</v>
      </c>
    </row>
    <row r="29" spans="1:13" x14ac:dyDescent="0.25">
      <c r="A29" s="10" t="s">
        <v>94</v>
      </c>
      <c r="B29" s="151"/>
      <c r="C29" s="152">
        <f t="shared" si="2"/>
        <v>0</v>
      </c>
      <c r="D29" s="152">
        <f>IF($B$5=5,300,IF($B$5=6,250,IF($B$5=7,50,0)))</f>
        <v>300</v>
      </c>
      <c r="E29" s="152">
        <f>D29+C29+B29</f>
        <v>300</v>
      </c>
      <c r="F29" s="153">
        <f>E29/21</f>
        <v>14.285714285714286</v>
      </c>
      <c r="G29" s="153">
        <f t="shared" si="0"/>
        <v>34.013605442176875</v>
      </c>
      <c r="H29" s="52">
        <f t="shared" si="1"/>
        <v>65.986394557823132</v>
      </c>
    </row>
    <row r="30" spans="1:13" x14ac:dyDescent="0.25">
      <c r="A30" s="10" t="s">
        <v>95</v>
      </c>
      <c r="B30" s="151"/>
      <c r="C30" s="152">
        <f t="shared" si="2"/>
        <v>0</v>
      </c>
      <c r="D30" s="152">
        <f>IF($B$5=6,300,IF($B$5=7,250,IF($B$5=8,50,0)))</f>
        <v>0</v>
      </c>
      <c r="E30" s="152">
        <f>SUM(B30:D30)</f>
        <v>0</v>
      </c>
      <c r="F30" s="153">
        <f>E30/26</f>
        <v>0</v>
      </c>
      <c r="G30" s="153">
        <f t="shared" si="0"/>
        <v>0</v>
      </c>
      <c r="H30" s="52">
        <f t="shared" si="1"/>
        <v>100</v>
      </c>
    </row>
    <row r="31" spans="1:13" x14ac:dyDescent="0.25">
      <c r="A31" s="10" t="s">
        <v>96</v>
      </c>
      <c r="B31" s="151"/>
      <c r="C31" s="152">
        <f t="shared" si="2"/>
        <v>0</v>
      </c>
      <c r="D31" s="152">
        <f>IF($B$5=7,300,IF($B$5=8,250,0))</f>
        <v>0</v>
      </c>
      <c r="E31" s="152">
        <f>SUM(B31:D31)</f>
        <v>0</v>
      </c>
      <c r="F31" s="153">
        <f>E31/21</f>
        <v>0</v>
      </c>
      <c r="G31" s="153">
        <f t="shared" si="0"/>
        <v>0</v>
      </c>
      <c r="H31" s="52">
        <f t="shared" si="1"/>
        <v>100</v>
      </c>
      <c r="K31" s="190"/>
    </row>
    <row r="32" spans="1:13" x14ac:dyDescent="0.25">
      <c r="A32" s="10" t="s">
        <v>97</v>
      </c>
      <c r="B32" s="151"/>
      <c r="C32" s="152">
        <f t="shared" si="2"/>
        <v>0</v>
      </c>
      <c r="D32" s="152">
        <f>IF($B$5=8,300,0)</f>
        <v>0</v>
      </c>
      <c r="E32" s="152">
        <f>SUM(B32:D32)</f>
        <v>0</v>
      </c>
      <c r="F32" s="153">
        <f>E32/26</f>
        <v>0</v>
      </c>
      <c r="G32" s="153">
        <f t="shared" si="0"/>
        <v>0</v>
      </c>
      <c r="H32" s="52">
        <f t="shared" si="1"/>
        <v>100</v>
      </c>
    </row>
    <row r="33" spans="1:8" x14ac:dyDescent="0.25">
      <c r="A33" s="37" t="s">
        <v>98</v>
      </c>
      <c r="B33" s="35">
        <f>B25+B26+B27+B28</f>
        <v>1200</v>
      </c>
      <c r="C33" s="36">
        <f>SUM(C25:C32)</f>
        <v>300</v>
      </c>
      <c r="D33" s="36">
        <f>SUM(D25:D32)</f>
        <v>600</v>
      </c>
      <c r="E33" s="36">
        <f>SUM(B33:D33)</f>
        <v>2100</v>
      </c>
      <c r="F33" s="36"/>
      <c r="G33" s="36"/>
      <c r="H33" s="35"/>
    </row>
    <row r="34" spans="1:8" x14ac:dyDescent="0.25">
      <c r="A34" s="6"/>
      <c r="B34" s="6"/>
      <c r="C34" s="6"/>
      <c r="D34" s="6"/>
      <c r="E34" s="6"/>
      <c r="F34" s="6"/>
      <c r="G34" s="6"/>
      <c r="H34" s="41"/>
    </row>
    <row r="35" spans="1:8" x14ac:dyDescent="0.25">
      <c r="A35" s="38" t="s">
        <v>99</v>
      </c>
      <c r="B35" s="6"/>
      <c r="C35" s="6"/>
      <c r="D35" s="6"/>
      <c r="E35" s="6"/>
      <c r="F35" s="6"/>
      <c r="G35" s="6"/>
      <c r="H35" s="41"/>
    </row>
    <row r="36" spans="1:8" x14ac:dyDescent="0.25">
      <c r="A36" s="39" t="s">
        <v>100</v>
      </c>
      <c r="B36" s="6"/>
      <c r="C36" s="6"/>
      <c r="D36" s="6"/>
      <c r="E36" s="6"/>
      <c r="F36" s="6"/>
      <c r="G36" s="6"/>
      <c r="H36" s="41"/>
    </row>
    <row r="38" spans="1:8" x14ac:dyDescent="0.25">
      <c r="A38" t="s">
        <v>101</v>
      </c>
    </row>
  </sheetData>
  <sheetProtection algorithmName="SHA-512" hashValue="nbxcq+VUtMuIm/N1vb5oJXpj6uMMq7eUSsmzzlWV/6TLuFnCtp7ch3tIpB7236o8fQui7l2bo3cmpgbX8PKyYQ==" saltValue="pVROrprmwXZjeyq6VTB8RQ==" spinCount="100000" sheet="1" objects="1" scenarios="1"/>
  <mergeCells count="1">
    <mergeCell ref="E1:G1"/>
  </mergeCells>
  <conditionalFormatting sqref="B16">
    <cfRule type="expression" dxfId="7" priority="4">
      <formula>AND($B$16&gt;0,B5&lt;8)</formula>
    </cfRule>
    <cfRule type="expression" dxfId="6" priority="8">
      <formula>$B$5&lt;8</formula>
    </cfRule>
  </conditionalFormatting>
  <conditionalFormatting sqref="B15">
    <cfRule type="expression" dxfId="5" priority="3">
      <formula>AND($B$15&gt;0,B5&lt;7)</formula>
    </cfRule>
    <cfRule type="expression" dxfId="4" priority="7">
      <formula>$B$5&lt;7</formula>
    </cfRule>
  </conditionalFormatting>
  <conditionalFormatting sqref="B14">
    <cfRule type="expression" dxfId="3" priority="2">
      <formula>AND($B$14&gt;0,B5&lt;6)</formula>
    </cfRule>
    <cfRule type="expression" dxfId="2" priority="6">
      <formula>$B$5&lt;6</formula>
    </cfRule>
  </conditionalFormatting>
  <conditionalFormatting sqref="B13">
    <cfRule type="expression" dxfId="1" priority="1">
      <formula>AND($B$13&gt;0,B5&lt;5)</formula>
    </cfRule>
    <cfRule type="expression" dxfId="0" priority="5">
      <formula>$B$5&lt;5</formula>
    </cfRule>
  </conditionalFormatting>
  <dataValidations count="8">
    <dataValidation type="custom" allowBlank="1" showInputMessage="1" showErrorMessage="1" sqref="B16" xr:uid="{00000000-0002-0000-0000-000000000000}">
      <formula1>AND(OR(B16=1, B16=2, B16=3, B16=4, B16=5, B16=6, B16=7, B16=8, B16=9, B16=10, B16=11, B16=12, B16=13, B16=14, B16=15, B16=16, B16=17, B16=18, B16=19, B16=20),B5&gt;7)</formula1>
    </dataValidation>
    <dataValidation type="custom" allowBlank="1" showInputMessage="1" showErrorMessage="1" sqref="B15" xr:uid="{00000000-0002-0000-0000-000001000000}">
      <formula1>AND(OR(B15=1, B15=2, B15=3, B15=4, B15=5, B15=6, B15=7, B15=8, B15=9, B15=10, B15=11, B15=12, B15=13, B15=14, B15=15, B15=16, B15=17, B15=18, B15=19, B15=20),B5&gt;6)</formula1>
    </dataValidation>
    <dataValidation type="custom" allowBlank="1" showInputMessage="1" showErrorMessage="1" sqref="B14" xr:uid="{00000000-0002-0000-0000-000002000000}">
      <formula1>AND(OR(B14=1, B14=2, B14=3, B14=4, B14=5, B14=6, B14=7, B14=8, B14=9, B14=10, B14=11, B14=12, B14=13, B14=14, B14=15, B14=16, B14=17, B14=18, B14=19, B14=20),B5&gt;5)</formula1>
    </dataValidation>
    <dataValidation type="custom" allowBlank="1" showInputMessage="1" showErrorMessage="1" sqref="B13" xr:uid="{00000000-0002-0000-0000-000003000000}">
      <formula1>AND(OR(B13=1, B13=2, B13=3, B13=4, B13=5, B13=6, B13=7, B13=8, B13=9, B13=10, B13=11, B13=12, B13=13, B13=14, B13=15, B13=16, B13=17, B13=18, B13=19, B13=20),B5&gt;4)</formula1>
    </dataValidation>
    <dataValidation type="custom" allowBlank="1" showInputMessage="1" showErrorMessage="1" sqref="B5" xr:uid="{00000000-0002-0000-0000-000004000000}">
      <formula1>OR(B5=4,B5=5,B5=6,B5=7,B5=8)</formula1>
    </dataValidation>
    <dataValidation type="whole" allowBlank="1" showInputMessage="1" showErrorMessage="1" sqref="B7" xr:uid="{00000000-0002-0000-0000-000005000000}">
      <formula1>2</formula1>
      <formula2>3</formula2>
    </dataValidation>
    <dataValidation type="whole" allowBlank="1" showInputMessage="1" showErrorMessage="1" sqref="B9:B12" xr:uid="{00000000-0002-0000-0000-000006000000}">
      <formula1>0</formula1>
      <formula2>20</formula2>
    </dataValidation>
    <dataValidation type="list" allowBlank="1" showInputMessage="1" showErrorMessage="1" sqref="B4" xr:uid="{00000000-0002-0000-0000-000007000000}">
      <formula1>$B$4</formula1>
    </dataValidation>
  </dataValidations>
  <pageMargins left="0.33" right="0.3" top="0.78740157480314965" bottom="0.78740157480314965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6"/>
  <sheetViews>
    <sheetView topLeftCell="A10" zoomScaleNormal="100" zoomScaleSheetLayoutView="100" workbookViewId="0">
      <selection activeCell="I40" sqref="I40"/>
    </sheetView>
  </sheetViews>
  <sheetFormatPr baseColWidth="10" defaultColWidth="11.42578125" defaultRowHeight="12.75" x14ac:dyDescent="0.25"/>
  <cols>
    <col min="1" max="1" width="2.140625" style="105" customWidth="1"/>
    <col min="2" max="2" width="4.28515625" style="105" customWidth="1"/>
    <col min="3" max="3" width="4.85546875" style="105" customWidth="1"/>
    <col min="4" max="4" width="35.140625" style="105" customWidth="1"/>
    <col min="5" max="5" width="4.85546875" style="106" customWidth="1"/>
    <col min="6" max="6" width="27.140625" style="115" customWidth="1"/>
    <col min="7" max="7" width="2" style="106" customWidth="1"/>
    <col min="8" max="8" width="5.140625" style="105" customWidth="1"/>
    <col min="9" max="9" width="4.85546875" style="105" customWidth="1"/>
    <col min="10" max="10" width="40.140625" style="105" customWidth="1"/>
    <col min="11" max="11" width="4.28515625" style="106" customWidth="1"/>
    <col min="12" max="12" width="31.42578125" style="115" customWidth="1"/>
    <col min="13" max="13" width="2" style="106" customWidth="1"/>
    <col min="14" max="14" width="5.140625" style="105" customWidth="1"/>
    <col min="15" max="15" width="26.28515625" style="105" customWidth="1"/>
    <col min="16" max="16" width="30.85546875" style="115" customWidth="1"/>
    <col min="17" max="17" width="5.5703125" style="116" customWidth="1"/>
    <col min="18" max="18" width="2.140625" style="105" customWidth="1"/>
    <col min="19" max="16384" width="11.42578125" style="105"/>
  </cols>
  <sheetData>
    <row r="1" spans="2:17" x14ac:dyDescent="0.25">
      <c r="B1" s="67" t="s">
        <v>102</v>
      </c>
      <c r="C1" s="67"/>
      <c r="D1" s="68" t="s">
        <v>103</v>
      </c>
      <c r="E1" s="112"/>
      <c r="G1" s="78"/>
      <c r="H1" s="67" t="s">
        <v>102</v>
      </c>
      <c r="I1" s="67"/>
      <c r="J1" s="68" t="s">
        <v>103</v>
      </c>
      <c r="K1" s="112"/>
      <c r="M1" s="78"/>
      <c r="N1" s="67" t="s">
        <v>102</v>
      </c>
      <c r="O1" s="67"/>
    </row>
    <row r="2" spans="2:17" ht="18" customHeight="1" x14ac:dyDescent="0.25">
      <c r="B2" s="67"/>
      <c r="C2" s="67"/>
      <c r="D2" s="67" t="s">
        <v>104</v>
      </c>
      <c r="E2" s="112"/>
      <c r="F2" s="117" t="s">
        <v>105</v>
      </c>
      <c r="G2" s="78"/>
      <c r="H2" s="67"/>
      <c r="I2" s="67"/>
      <c r="J2" s="67" t="s">
        <v>104</v>
      </c>
      <c r="K2" s="112"/>
      <c r="L2" s="117" t="s">
        <v>106</v>
      </c>
      <c r="M2" s="78"/>
      <c r="N2" s="67"/>
      <c r="O2" s="114"/>
      <c r="P2" s="117" t="s">
        <v>107</v>
      </c>
    </row>
    <row r="3" spans="2:17" x14ac:dyDescent="0.25">
      <c r="B3" s="67">
        <v>33</v>
      </c>
      <c r="C3" s="171" t="s">
        <v>108</v>
      </c>
      <c r="D3" s="172"/>
      <c r="E3" s="113"/>
      <c r="F3" s="118"/>
      <c r="G3" s="80"/>
      <c r="H3" s="67">
        <v>33</v>
      </c>
      <c r="I3" s="171" t="s">
        <v>109</v>
      </c>
      <c r="J3" s="172"/>
      <c r="K3" s="113"/>
      <c r="L3" s="119" t="s">
        <v>110</v>
      </c>
      <c r="M3" s="80"/>
      <c r="N3" s="67">
        <v>33</v>
      </c>
      <c r="O3" s="109"/>
      <c r="P3" s="118"/>
    </row>
    <row r="4" spans="2:17" x14ac:dyDescent="0.25">
      <c r="B4" s="67">
        <v>34</v>
      </c>
      <c r="C4" s="67"/>
      <c r="D4" s="81"/>
      <c r="E4" s="82"/>
      <c r="F4" s="118"/>
      <c r="G4" s="80"/>
      <c r="H4" s="67">
        <v>34</v>
      </c>
      <c r="I4" s="69" t="s">
        <v>111</v>
      </c>
      <c r="J4" s="70" t="s">
        <v>33</v>
      </c>
      <c r="K4" s="77" t="s">
        <v>112</v>
      </c>
      <c r="L4" s="121" t="s">
        <v>113</v>
      </c>
      <c r="M4" s="80"/>
      <c r="N4" s="67">
        <v>34</v>
      </c>
      <c r="O4" s="86"/>
      <c r="P4" s="118"/>
    </row>
    <row r="5" spans="2:17" x14ac:dyDescent="0.25">
      <c r="B5" s="67">
        <v>35</v>
      </c>
      <c r="C5" s="67"/>
      <c r="D5" s="81"/>
      <c r="E5" s="82"/>
      <c r="F5" s="118"/>
      <c r="G5" s="80"/>
      <c r="H5" s="67">
        <v>35</v>
      </c>
      <c r="I5" s="69" t="s">
        <v>114</v>
      </c>
      <c r="J5" s="143" t="s">
        <v>115</v>
      </c>
      <c r="K5" s="77" t="s">
        <v>112</v>
      </c>
      <c r="L5" s="118"/>
      <c r="M5" s="80"/>
      <c r="N5" s="67">
        <v>35</v>
      </c>
      <c r="O5" s="86"/>
      <c r="P5" s="118"/>
    </row>
    <row r="6" spans="2:17" ht="12.75" customHeight="1" x14ac:dyDescent="0.25">
      <c r="B6" s="173">
        <v>36</v>
      </c>
      <c r="C6" s="173"/>
      <c r="D6" s="186"/>
      <c r="E6" s="188"/>
      <c r="F6" s="179"/>
      <c r="G6" s="80"/>
      <c r="H6" s="173">
        <v>36</v>
      </c>
      <c r="I6" s="175" t="s">
        <v>116</v>
      </c>
      <c r="J6" s="177" t="s">
        <v>117</v>
      </c>
      <c r="K6" s="188"/>
      <c r="L6" s="144"/>
      <c r="M6" s="80"/>
      <c r="N6" s="173">
        <v>36</v>
      </c>
      <c r="O6" s="181" t="s">
        <v>118</v>
      </c>
      <c r="P6" s="179"/>
    </row>
    <row r="7" spans="2:17" ht="9.75" customHeight="1" x14ac:dyDescent="0.25">
      <c r="B7" s="174"/>
      <c r="C7" s="174"/>
      <c r="D7" s="187"/>
      <c r="E7" s="189"/>
      <c r="F7" s="180"/>
      <c r="G7" s="80"/>
      <c r="H7" s="174"/>
      <c r="I7" s="176"/>
      <c r="J7" s="178"/>
      <c r="K7" s="189"/>
      <c r="L7" s="103" t="s">
        <v>119</v>
      </c>
      <c r="M7" s="80"/>
      <c r="N7" s="174"/>
      <c r="O7" s="182"/>
      <c r="P7" s="180"/>
      <c r="Q7" s="105"/>
    </row>
    <row r="8" spans="2:17" ht="24" x14ac:dyDescent="0.25">
      <c r="B8" s="67">
        <v>37</v>
      </c>
      <c r="C8" s="70" t="s">
        <v>120</v>
      </c>
      <c r="D8" s="120" t="s">
        <v>121</v>
      </c>
      <c r="E8" s="123"/>
      <c r="F8" s="118"/>
      <c r="G8" s="124"/>
      <c r="H8" s="67">
        <v>37</v>
      </c>
      <c r="I8" s="69"/>
      <c r="J8" s="120" t="s">
        <v>117</v>
      </c>
      <c r="K8" s="82"/>
      <c r="L8" s="118"/>
      <c r="M8" s="124"/>
      <c r="N8" s="67">
        <v>37</v>
      </c>
      <c r="O8" s="182"/>
      <c r="P8" s="118"/>
      <c r="Q8" s="105"/>
    </row>
    <row r="9" spans="2:17" x14ac:dyDescent="0.25">
      <c r="B9" s="67">
        <v>38</v>
      </c>
      <c r="C9" s="69" t="s">
        <v>122</v>
      </c>
      <c r="D9" s="125" t="s">
        <v>123</v>
      </c>
      <c r="E9" s="77" t="s">
        <v>112</v>
      </c>
      <c r="F9" s="118"/>
      <c r="G9" s="80"/>
      <c r="H9" s="67">
        <v>38</v>
      </c>
      <c r="I9" s="69" t="s">
        <v>124</v>
      </c>
      <c r="J9" s="120" t="s">
        <v>125</v>
      </c>
      <c r="K9" s="77" t="s">
        <v>112</v>
      </c>
      <c r="L9" s="118"/>
      <c r="M9" s="80"/>
      <c r="N9" s="67">
        <v>38</v>
      </c>
      <c r="O9" s="182"/>
      <c r="P9" s="126" t="s">
        <v>126</v>
      </c>
      <c r="Q9" s="105"/>
    </row>
    <row r="10" spans="2:17" x14ac:dyDescent="0.25">
      <c r="B10" s="67">
        <v>39</v>
      </c>
      <c r="C10" s="69"/>
      <c r="D10" s="125" t="s">
        <v>123</v>
      </c>
      <c r="E10" s="77" t="s">
        <v>112</v>
      </c>
      <c r="F10" s="118"/>
      <c r="G10" s="80"/>
      <c r="H10" s="67">
        <v>39</v>
      </c>
      <c r="I10" s="69"/>
      <c r="J10" s="120" t="s">
        <v>125</v>
      </c>
      <c r="K10" s="77" t="s">
        <v>112</v>
      </c>
      <c r="L10" s="118"/>
      <c r="M10" s="80"/>
      <c r="N10" s="67">
        <v>39</v>
      </c>
      <c r="O10" s="182"/>
      <c r="P10" s="118"/>
      <c r="Q10" s="105"/>
    </row>
    <row r="11" spans="2:17" x14ac:dyDescent="0.25">
      <c r="B11" s="67">
        <v>40</v>
      </c>
      <c r="C11" s="69"/>
      <c r="D11" s="125" t="s">
        <v>123</v>
      </c>
      <c r="E11" s="77" t="s">
        <v>112</v>
      </c>
      <c r="F11" s="118"/>
      <c r="G11" s="80"/>
      <c r="H11" s="67">
        <v>40</v>
      </c>
      <c r="I11" s="69" t="s">
        <v>127</v>
      </c>
      <c r="J11" s="120" t="s">
        <v>128</v>
      </c>
      <c r="K11" s="77" t="s">
        <v>112</v>
      </c>
      <c r="L11" s="118"/>
      <c r="M11" s="80"/>
      <c r="N11" s="67">
        <v>40</v>
      </c>
      <c r="O11" s="182"/>
      <c r="P11" s="118"/>
      <c r="Q11" s="105"/>
    </row>
    <row r="12" spans="2:17" x14ac:dyDescent="0.25">
      <c r="B12" s="67">
        <v>41</v>
      </c>
      <c r="C12" s="69"/>
      <c r="D12" s="125" t="s">
        <v>123</v>
      </c>
      <c r="E12" s="77" t="s">
        <v>112</v>
      </c>
      <c r="F12" s="118"/>
      <c r="G12" s="80"/>
      <c r="H12" s="67">
        <v>41</v>
      </c>
      <c r="I12" s="97"/>
      <c r="J12" s="97" t="s">
        <v>129</v>
      </c>
      <c r="K12" s="77" t="s">
        <v>112</v>
      </c>
      <c r="L12" s="118"/>
      <c r="M12" s="80"/>
      <c r="N12" s="67">
        <v>41</v>
      </c>
      <c r="O12" s="182"/>
      <c r="P12" s="118"/>
      <c r="Q12" s="105"/>
    </row>
    <row r="13" spans="2:17" x14ac:dyDescent="0.25">
      <c r="B13" s="67">
        <v>42</v>
      </c>
      <c r="C13" s="69"/>
      <c r="D13" s="125" t="s">
        <v>123</v>
      </c>
      <c r="E13" s="77" t="s">
        <v>112</v>
      </c>
      <c r="F13" s="118"/>
      <c r="G13" s="80"/>
      <c r="H13" s="67">
        <v>42</v>
      </c>
      <c r="I13" s="97"/>
      <c r="J13" s="97" t="s">
        <v>129</v>
      </c>
      <c r="K13" s="77" t="s">
        <v>112</v>
      </c>
      <c r="L13" s="122" t="s">
        <v>35</v>
      </c>
      <c r="M13" s="80"/>
      <c r="N13" s="67">
        <v>42</v>
      </c>
      <c r="O13" s="182"/>
      <c r="P13" s="118"/>
      <c r="Q13" s="105"/>
    </row>
    <row r="14" spans="2:17" x14ac:dyDescent="0.25">
      <c r="B14" s="67">
        <v>43</v>
      </c>
      <c r="C14" s="71" t="s">
        <v>122</v>
      </c>
      <c r="D14" s="71" t="s">
        <v>123</v>
      </c>
      <c r="E14" s="77" t="s">
        <v>112</v>
      </c>
      <c r="F14" s="118"/>
      <c r="G14" s="80"/>
      <c r="H14" s="67">
        <v>43</v>
      </c>
      <c r="I14" s="69"/>
      <c r="J14" s="120" t="s">
        <v>128</v>
      </c>
      <c r="K14" s="77" t="s">
        <v>112</v>
      </c>
      <c r="L14" s="118"/>
      <c r="M14" s="80"/>
      <c r="N14" s="67">
        <v>43</v>
      </c>
      <c r="O14" s="182"/>
      <c r="P14" s="118"/>
      <c r="Q14" s="105"/>
    </row>
    <row r="15" spans="2:17" x14ac:dyDescent="0.25">
      <c r="B15" s="67">
        <v>44</v>
      </c>
      <c r="C15" s="69" t="s">
        <v>130</v>
      </c>
      <c r="D15" s="83" t="s">
        <v>8</v>
      </c>
      <c r="E15" s="77" t="s">
        <v>112</v>
      </c>
      <c r="F15" s="121" t="s">
        <v>8</v>
      </c>
      <c r="G15" s="80"/>
      <c r="H15" s="67">
        <v>44</v>
      </c>
      <c r="I15" s="71" t="s">
        <v>131</v>
      </c>
      <c r="J15" s="84" t="s">
        <v>132</v>
      </c>
      <c r="K15" s="77" t="s">
        <v>112</v>
      </c>
      <c r="L15" s="118"/>
      <c r="M15" s="80"/>
      <c r="N15" s="67">
        <v>44</v>
      </c>
      <c r="O15" s="182"/>
      <c r="P15" s="118"/>
      <c r="Q15" s="105"/>
    </row>
    <row r="16" spans="2:17" x14ac:dyDescent="0.25">
      <c r="B16" s="67">
        <v>45</v>
      </c>
      <c r="C16" s="69" t="s">
        <v>133</v>
      </c>
      <c r="D16" s="125" t="s">
        <v>134</v>
      </c>
      <c r="E16" s="77" t="s">
        <v>112</v>
      </c>
      <c r="F16" s="118"/>
      <c r="G16" s="80"/>
      <c r="H16" s="67">
        <v>45</v>
      </c>
      <c r="I16" s="69" t="s">
        <v>135</v>
      </c>
      <c r="J16" s="120" t="s">
        <v>136</v>
      </c>
      <c r="K16" s="77" t="s">
        <v>112</v>
      </c>
      <c r="L16" s="118"/>
      <c r="M16" s="80"/>
      <c r="N16" s="67">
        <v>45</v>
      </c>
      <c r="O16" s="182"/>
      <c r="P16" s="118"/>
      <c r="Q16" s="105"/>
    </row>
    <row r="17" spans="2:17" x14ac:dyDescent="0.25">
      <c r="B17" s="67">
        <v>46</v>
      </c>
      <c r="C17" s="69"/>
      <c r="D17" s="125" t="s">
        <v>137</v>
      </c>
      <c r="E17" s="77" t="s">
        <v>112</v>
      </c>
      <c r="F17" s="118"/>
      <c r="G17" s="80"/>
      <c r="H17" s="67">
        <v>46</v>
      </c>
      <c r="I17" s="69"/>
      <c r="J17" s="120" t="s">
        <v>136</v>
      </c>
      <c r="K17" s="77" t="s">
        <v>112</v>
      </c>
      <c r="L17" s="118"/>
      <c r="M17" s="80"/>
      <c r="N17" s="67">
        <v>46</v>
      </c>
      <c r="O17" s="182"/>
      <c r="P17" s="118"/>
      <c r="Q17" s="105"/>
    </row>
    <row r="18" spans="2:17" x14ac:dyDescent="0.25">
      <c r="B18" s="67">
        <v>47</v>
      </c>
      <c r="C18" s="71"/>
      <c r="D18" s="85" t="s">
        <v>134</v>
      </c>
      <c r="E18" s="77" t="s">
        <v>112</v>
      </c>
      <c r="F18" s="118"/>
      <c r="G18" s="80"/>
      <c r="H18" s="67">
        <v>47</v>
      </c>
      <c r="I18" s="69" t="s">
        <v>138</v>
      </c>
      <c r="J18" s="120" t="s">
        <v>139</v>
      </c>
      <c r="K18" s="77" t="s">
        <v>112</v>
      </c>
      <c r="L18" s="118"/>
      <c r="M18" s="80"/>
      <c r="N18" s="67">
        <v>47</v>
      </c>
      <c r="O18" s="183"/>
      <c r="P18" s="118"/>
      <c r="Q18" s="105"/>
    </row>
    <row r="19" spans="2:17" x14ac:dyDescent="0.25">
      <c r="B19" s="67">
        <v>48</v>
      </c>
      <c r="C19" s="71"/>
      <c r="D19" s="85" t="s">
        <v>134</v>
      </c>
      <c r="E19" s="77" t="s">
        <v>112</v>
      </c>
      <c r="F19" s="118"/>
      <c r="G19" s="80"/>
      <c r="H19" s="67">
        <v>48</v>
      </c>
      <c r="I19" s="69"/>
      <c r="J19" s="120" t="s">
        <v>139</v>
      </c>
      <c r="K19" s="77" t="s">
        <v>112</v>
      </c>
      <c r="L19" s="118"/>
      <c r="M19" s="80"/>
      <c r="N19" s="67">
        <v>48</v>
      </c>
      <c r="O19" s="86"/>
      <c r="P19" s="118"/>
      <c r="Q19" s="105"/>
    </row>
    <row r="20" spans="2:17" x14ac:dyDescent="0.25">
      <c r="B20" s="67">
        <v>49</v>
      </c>
      <c r="C20" s="69" t="s">
        <v>140</v>
      </c>
      <c r="D20" s="127" t="s">
        <v>141</v>
      </c>
      <c r="E20" s="77" t="s">
        <v>112</v>
      </c>
      <c r="F20" s="118"/>
      <c r="G20" s="80"/>
      <c r="H20" s="67">
        <v>49</v>
      </c>
      <c r="I20" s="69" t="s">
        <v>142</v>
      </c>
      <c r="J20" s="120" t="s">
        <v>143</v>
      </c>
      <c r="K20" s="77" t="s">
        <v>112</v>
      </c>
      <c r="L20" s="118"/>
      <c r="M20" s="80"/>
      <c r="N20" s="67">
        <v>49</v>
      </c>
      <c r="O20" s="128" t="s">
        <v>41</v>
      </c>
      <c r="P20" s="129" t="s">
        <v>144</v>
      </c>
      <c r="Q20" s="105"/>
    </row>
    <row r="21" spans="2:17" x14ac:dyDescent="0.25">
      <c r="B21" s="67">
        <v>50</v>
      </c>
      <c r="C21" s="69" t="s">
        <v>130</v>
      </c>
      <c r="D21" s="83" t="s">
        <v>8</v>
      </c>
      <c r="E21" s="77" t="s">
        <v>112</v>
      </c>
      <c r="F21" s="118"/>
      <c r="G21" s="80"/>
      <c r="H21" s="67">
        <v>50</v>
      </c>
      <c r="I21" s="69"/>
      <c r="J21" s="120" t="s">
        <v>143</v>
      </c>
      <c r="K21" s="77" t="s">
        <v>112</v>
      </c>
      <c r="L21" s="118"/>
      <c r="M21" s="80"/>
      <c r="N21" s="67">
        <v>50</v>
      </c>
      <c r="O21" s="86"/>
      <c r="P21" s="126" t="s">
        <v>145</v>
      </c>
      <c r="Q21" s="105"/>
    </row>
    <row r="22" spans="2:17" x14ac:dyDescent="0.25">
      <c r="B22" s="67">
        <v>51</v>
      </c>
      <c r="C22" s="71" t="s">
        <v>131</v>
      </c>
      <c r="D22" s="71" t="s">
        <v>132</v>
      </c>
      <c r="E22" s="77" t="s">
        <v>112</v>
      </c>
      <c r="F22" s="118"/>
      <c r="G22" s="80"/>
      <c r="H22" s="67">
        <v>51</v>
      </c>
      <c r="I22" s="71" t="s">
        <v>131</v>
      </c>
      <c r="J22" s="84" t="s">
        <v>146</v>
      </c>
      <c r="K22" s="77" t="s">
        <v>112</v>
      </c>
      <c r="L22" s="118"/>
      <c r="M22" s="80"/>
      <c r="N22" s="67">
        <v>51</v>
      </c>
      <c r="O22" s="87"/>
      <c r="P22" s="118"/>
      <c r="Q22" s="105"/>
    </row>
    <row r="23" spans="2:17" x14ac:dyDescent="0.25">
      <c r="B23" s="67">
        <v>52</v>
      </c>
      <c r="C23" s="67"/>
      <c r="D23" s="88"/>
      <c r="E23" s="82"/>
      <c r="F23" s="118"/>
      <c r="G23" s="80"/>
      <c r="H23" s="67">
        <v>52</v>
      </c>
      <c r="I23" s="67"/>
      <c r="J23" s="74"/>
      <c r="K23" s="82"/>
      <c r="L23" s="118"/>
      <c r="M23" s="80"/>
      <c r="N23" s="67">
        <v>52</v>
      </c>
      <c r="O23" s="89"/>
      <c r="P23" s="118"/>
    </row>
    <row r="24" spans="2:17" x14ac:dyDescent="0.25">
      <c r="B24" s="67">
        <v>1</v>
      </c>
      <c r="C24" s="67"/>
      <c r="D24" s="90"/>
      <c r="E24" s="82"/>
      <c r="F24" s="118"/>
      <c r="G24" s="80"/>
      <c r="H24" s="67">
        <v>1</v>
      </c>
      <c r="I24" s="67"/>
      <c r="J24" s="91"/>
      <c r="K24" s="82"/>
      <c r="L24" s="118"/>
      <c r="M24" s="80"/>
      <c r="N24" s="67">
        <v>1</v>
      </c>
      <c r="O24" s="92"/>
      <c r="P24" s="118"/>
    </row>
    <row r="25" spans="2:17" x14ac:dyDescent="0.25">
      <c r="B25" s="67">
        <v>2</v>
      </c>
      <c r="C25" s="130"/>
      <c r="D25" s="130"/>
      <c r="E25" s="82"/>
      <c r="F25" s="119" t="s">
        <v>147</v>
      </c>
      <c r="G25" s="80"/>
      <c r="H25" s="67">
        <v>2</v>
      </c>
      <c r="I25" s="67"/>
      <c r="J25" s="74"/>
      <c r="K25" s="82"/>
      <c r="L25" s="121" t="s">
        <v>148</v>
      </c>
      <c r="M25" s="80"/>
      <c r="N25" s="67">
        <v>2</v>
      </c>
      <c r="O25" s="89"/>
      <c r="P25" s="118"/>
    </row>
    <row r="26" spans="2:17" ht="24" customHeight="1" x14ac:dyDescent="0.25">
      <c r="B26" s="67">
        <v>3</v>
      </c>
      <c r="C26" s="72" t="s">
        <v>149</v>
      </c>
      <c r="D26" s="93" t="s">
        <v>150</v>
      </c>
      <c r="E26" s="77" t="s">
        <v>112</v>
      </c>
      <c r="F26" s="118"/>
      <c r="G26" s="80"/>
      <c r="H26" s="67">
        <v>3</v>
      </c>
      <c r="I26" s="73" t="s">
        <v>151</v>
      </c>
      <c r="J26" s="94" t="s">
        <v>152</v>
      </c>
      <c r="K26" s="82"/>
      <c r="L26" s="118"/>
      <c r="M26" s="80"/>
      <c r="N26" s="67">
        <v>3</v>
      </c>
      <c r="P26" s="118"/>
    </row>
    <row r="27" spans="2:17" x14ac:dyDescent="0.25">
      <c r="B27" s="67">
        <v>4</v>
      </c>
      <c r="C27" s="67"/>
      <c r="D27" s="131"/>
      <c r="E27" s="77" t="s">
        <v>112</v>
      </c>
      <c r="F27" s="118"/>
      <c r="G27" s="80"/>
      <c r="H27" s="67">
        <v>4</v>
      </c>
      <c r="I27" s="67"/>
      <c r="J27" s="74"/>
      <c r="K27" s="77" t="s">
        <v>112</v>
      </c>
      <c r="L27" s="118"/>
      <c r="M27" s="80"/>
      <c r="N27" s="67">
        <v>4</v>
      </c>
      <c r="O27" s="89"/>
      <c r="P27" s="126" t="s">
        <v>153</v>
      </c>
    </row>
    <row r="28" spans="2:17" x14ac:dyDescent="0.25">
      <c r="B28" s="67">
        <v>5</v>
      </c>
      <c r="C28" s="67"/>
      <c r="D28" s="131"/>
      <c r="E28" s="77" t="s">
        <v>112</v>
      </c>
      <c r="F28" s="118"/>
      <c r="G28" s="80"/>
      <c r="H28" s="67">
        <v>5</v>
      </c>
      <c r="I28" s="67"/>
      <c r="J28" s="131"/>
      <c r="K28" s="77" t="s">
        <v>112</v>
      </c>
      <c r="L28" s="118"/>
      <c r="M28" s="80"/>
      <c r="N28" s="67">
        <v>5</v>
      </c>
      <c r="O28" s="128" t="s">
        <v>154</v>
      </c>
      <c r="P28" s="118"/>
      <c r="Q28" s="105"/>
    </row>
    <row r="29" spans="2:17" x14ac:dyDescent="0.25">
      <c r="B29" s="74">
        <v>6</v>
      </c>
      <c r="C29" s="67" t="s">
        <v>155</v>
      </c>
      <c r="D29" s="95" t="s">
        <v>156</v>
      </c>
      <c r="E29" s="82"/>
      <c r="F29" s="121" t="s">
        <v>13</v>
      </c>
      <c r="G29" s="80"/>
      <c r="H29" s="74">
        <v>6</v>
      </c>
      <c r="I29" s="67"/>
      <c r="J29" s="131"/>
      <c r="K29" s="123"/>
      <c r="L29" s="118"/>
      <c r="M29" s="80"/>
      <c r="N29" s="74">
        <v>6</v>
      </c>
      <c r="O29" s="86"/>
      <c r="P29" s="118"/>
      <c r="Q29" s="105"/>
    </row>
    <row r="30" spans="2:17" ht="15" customHeight="1" x14ac:dyDescent="0.25">
      <c r="B30" s="67">
        <v>7</v>
      </c>
      <c r="C30" s="171" t="s">
        <v>157</v>
      </c>
      <c r="D30" s="172"/>
      <c r="E30" s="82"/>
      <c r="F30" s="119" t="s">
        <v>158</v>
      </c>
      <c r="G30" s="80"/>
      <c r="H30" s="67">
        <v>7</v>
      </c>
      <c r="I30" s="184" t="s">
        <v>159</v>
      </c>
      <c r="J30" s="185"/>
      <c r="K30" s="82"/>
      <c r="L30" s="103" t="s">
        <v>160</v>
      </c>
      <c r="M30" s="80"/>
      <c r="N30" s="67">
        <v>7</v>
      </c>
      <c r="O30" s="110"/>
      <c r="P30" s="118"/>
      <c r="Q30" s="105"/>
    </row>
    <row r="31" spans="2:17" x14ac:dyDescent="0.25">
      <c r="B31" s="67">
        <v>8</v>
      </c>
      <c r="C31" s="69" t="s">
        <v>140</v>
      </c>
      <c r="D31" s="127" t="s">
        <v>141</v>
      </c>
      <c r="E31" s="77" t="s">
        <v>112</v>
      </c>
      <c r="F31" s="118"/>
      <c r="G31" s="80"/>
      <c r="H31" s="67">
        <v>8</v>
      </c>
      <c r="I31" s="69" t="s">
        <v>161</v>
      </c>
      <c r="J31" s="125" t="s">
        <v>69</v>
      </c>
      <c r="K31" s="77" t="s">
        <v>112</v>
      </c>
      <c r="L31" s="118"/>
      <c r="M31" s="80"/>
      <c r="N31" s="67">
        <v>8</v>
      </c>
      <c r="O31" s="86"/>
      <c r="P31" s="118"/>
      <c r="Q31" s="105"/>
    </row>
    <row r="32" spans="2:17" x14ac:dyDescent="0.25">
      <c r="B32" s="67">
        <v>9</v>
      </c>
      <c r="C32" s="71" t="s">
        <v>131</v>
      </c>
      <c r="D32" s="132" t="s">
        <v>132</v>
      </c>
      <c r="E32" s="77" t="s">
        <v>112</v>
      </c>
      <c r="F32" s="118"/>
      <c r="G32" s="80"/>
      <c r="H32" s="67">
        <v>9</v>
      </c>
      <c r="I32" s="69"/>
      <c r="J32" s="125" t="s">
        <v>69</v>
      </c>
      <c r="K32" s="77" t="s">
        <v>112</v>
      </c>
      <c r="L32" s="118"/>
      <c r="M32" s="80"/>
      <c r="N32" s="67">
        <v>9</v>
      </c>
      <c r="O32" s="86"/>
      <c r="P32" s="118"/>
      <c r="Q32" s="105"/>
    </row>
    <row r="33" spans="2:17" x14ac:dyDescent="0.25">
      <c r="B33" s="67">
        <v>10</v>
      </c>
      <c r="C33" s="69" t="s">
        <v>162</v>
      </c>
      <c r="D33" s="125" t="s">
        <v>163</v>
      </c>
      <c r="E33" s="77" t="s">
        <v>112</v>
      </c>
      <c r="F33" s="118"/>
      <c r="G33" s="80"/>
      <c r="H33" s="67">
        <v>10</v>
      </c>
      <c r="I33" s="69"/>
      <c r="J33" s="125" t="s">
        <v>69</v>
      </c>
      <c r="K33" s="77" t="s">
        <v>112</v>
      </c>
      <c r="L33" s="118"/>
      <c r="M33" s="80"/>
      <c r="N33" s="67">
        <v>10</v>
      </c>
      <c r="O33" s="133" t="s">
        <v>70</v>
      </c>
      <c r="P33" s="118"/>
      <c r="Q33" s="105"/>
    </row>
    <row r="34" spans="2:17" x14ac:dyDescent="0.25">
      <c r="B34" s="67">
        <v>11</v>
      </c>
      <c r="C34" s="69"/>
      <c r="D34" s="69" t="s">
        <v>163</v>
      </c>
      <c r="E34" s="77" t="s">
        <v>112</v>
      </c>
      <c r="F34" s="118"/>
      <c r="G34" s="80"/>
      <c r="H34" s="67">
        <v>11</v>
      </c>
      <c r="I34" s="69"/>
      <c r="J34" s="125" t="s">
        <v>69</v>
      </c>
      <c r="K34" s="77" t="s">
        <v>112</v>
      </c>
      <c r="L34" s="118"/>
      <c r="M34" s="80"/>
      <c r="N34" s="67">
        <v>11</v>
      </c>
      <c r="O34" s="134"/>
      <c r="P34" s="118"/>
      <c r="Q34" s="105"/>
    </row>
    <row r="35" spans="2:17" x14ac:dyDescent="0.25">
      <c r="B35" s="67">
        <v>12</v>
      </c>
      <c r="C35" s="71"/>
      <c r="D35" s="85" t="s">
        <v>163</v>
      </c>
      <c r="E35" s="77" t="s">
        <v>112</v>
      </c>
      <c r="F35" s="121" t="s">
        <v>16</v>
      </c>
      <c r="G35" s="80"/>
      <c r="H35" s="67">
        <v>12</v>
      </c>
      <c r="I35" s="69"/>
      <c r="J35" s="125" t="s">
        <v>69</v>
      </c>
      <c r="K35" s="77" t="s">
        <v>112</v>
      </c>
      <c r="L35" s="126" t="s">
        <v>164</v>
      </c>
      <c r="M35" s="80"/>
      <c r="N35" s="67">
        <v>12</v>
      </c>
      <c r="O35" s="89"/>
      <c r="P35" s="118"/>
      <c r="Q35" s="105"/>
    </row>
    <row r="36" spans="2:17" ht="15" customHeight="1" x14ac:dyDescent="0.25">
      <c r="B36" s="67">
        <v>13</v>
      </c>
      <c r="C36" s="71"/>
      <c r="D36" s="85" t="s">
        <v>163</v>
      </c>
      <c r="E36" s="77" t="s">
        <v>112</v>
      </c>
      <c r="F36" s="103" t="s">
        <v>165</v>
      </c>
      <c r="G36" s="80"/>
      <c r="H36" s="67">
        <v>13</v>
      </c>
      <c r="I36" s="69"/>
      <c r="J36" s="125" t="s">
        <v>69</v>
      </c>
      <c r="K36" s="82"/>
      <c r="L36" s="118"/>
      <c r="M36" s="80"/>
      <c r="N36" s="67">
        <v>13</v>
      </c>
      <c r="O36" s="98"/>
      <c r="P36" s="118"/>
      <c r="Q36" s="105"/>
    </row>
    <row r="37" spans="2:17" ht="12.75" customHeight="1" x14ac:dyDescent="0.25">
      <c r="B37" s="67">
        <v>14</v>
      </c>
      <c r="C37" s="71"/>
      <c r="D37" s="132" t="s">
        <v>163</v>
      </c>
      <c r="E37" s="77" t="s">
        <v>112</v>
      </c>
      <c r="F37" s="118"/>
      <c r="G37" s="76"/>
      <c r="H37" s="67">
        <v>14</v>
      </c>
      <c r="I37" s="75"/>
      <c r="J37" s="97" t="s">
        <v>166</v>
      </c>
      <c r="K37" s="82"/>
      <c r="L37" s="118"/>
      <c r="M37" s="76"/>
      <c r="N37" s="67">
        <v>14</v>
      </c>
      <c r="O37" s="86"/>
      <c r="P37" s="118"/>
      <c r="Q37" s="105"/>
    </row>
    <row r="38" spans="2:17" ht="13.5" customHeight="1" x14ac:dyDescent="0.25">
      <c r="B38" s="67">
        <v>15</v>
      </c>
      <c r="C38" s="71" t="s">
        <v>131</v>
      </c>
      <c r="D38" s="85" t="s">
        <v>132</v>
      </c>
      <c r="E38" s="123"/>
      <c r="F38" s="118"/>
      <c r="G38" s="80"/>
      <c r="H38" s="67">
        <v>15</v>
      </c>
      <c r="I38" s="69" t="s">
        <v>167</v>
      </c>
      <c r="J38" s="125" t="s">
        <v>168</v>
      </c>
      <c r="K38" s="77" t="s">
        <v>112</v>
      </c>
      <c r="L38" s="118"/>
      <c r="M38" s="80"/>
      <c r="N38" s="67">
        <v>15</v>
      </c>
      <c r="O38" s="86"/>
      <c r="P38" s="118"/>
      <c r="Q38" s="105"/>
    </row>
    <row r="39" spans="2:17" x14ac:dyDescent="0.25">
      <c r="B39" s="67">
        <v>16</v>
      </c>
      <c r="C39" s="97"/>
      <c r="D39" s="97" t="s">
        <v>166</v>
      </c>
      <c r="E39" s="96"/>
      <c r="F39" s="118"/>
      <c r="G39" s="76"/>
      <c r="H39" s="67">
        <v>16</v>
      </c>
      <c r="I39" s="72" t="s">
        <v>131</v>
      </c>
      <c r="J39" s="84" t="s">
        <v>169</v>
      </c>
      <c r="K39" s="77" t="s">
        <v>112</v>
      </c>
      <c r="L39" s="118"/>
      <c r="M39" s="76"/>
      <c r="N39" s="67">
        <v>16</v>
      </c>
      <c r="O39" s="86"/>
      <c r="P39" s="118"/>
      <c r="Q39" s="105"/>
    </row>
    <row r="40" spans="2:17" x14ac:dyDescent="0.25">
      <c r="B40" s="67">
        <v>16</v>
      </c>
      <c r="C40" s="97"/>
      <c r="D40" s="97" t="s">
        <v>170</v>
      </c>
      <c r="E40" s="77" t="s">
        <v>112</v>
      </c>
      <c r="F40" s="118"/>
      <c r="G40" s="80"/>
      <c r="H40" s="67">
        <v>17</v>
      </c>
      <c r="I40" s="69" t="s">
        <v>167</v>
      </c>
      <c r="J40" s="125" t="s">
        <v>168</v>
      </c>
      <c r="K40" s="77" t="s">
        <v>112</v>
      </c>
      <c r="L40" s="118"/>
      <c r="M40" s="80"/>
      <c r="N40" s="67">
        <v>17</v>
      </c>
      <c r="O40" s="86"/>
      <c r="P40" s="118"/>
      <c r="Q40" s="105"/>
    </row>
    <row r="41" spans="2:17" x14ac:dyDescent="0.25">
      <c r="B41" s="67">
        <v>17</v>
      </c>
      <c r="C41" s="69" t="s">
        <v>171</v>
      </c>
      <c r="D41" s="125" t="s">
        <v>172</v>
      </c>
      <c r="E41" s="77" t="s">
        <v>112</v>
      </c>
      <c r="F41" s="118"/>
      <c r="G41" s="99"/>
      <c r="H41" s="67">
        <v>18</v>
      </c>
      <c r="I41" s="69"/>
      <c r="J41" s="125" t="s">
        <v>168</v>
      </c>
      <c r="K41" s="77" t="s">
        <v>112</v>
      </c>
      <c r="L41" s="135" t="s">
        <v>37</v>
      </c>
      <c r="M41" s="99"/>
      <c r="N41" s="67">
        <v>18</v>
      </c>
      <c r="O41" s="98"/>
      <c r="P41" s="118"/>
      <c r="Q41" s="105"/>
    </row>
    <row r="42" spans="2:17" x14ac:dyDescent="0.25">
      <c r="B42" s="67">
        <v>19</v>
      </c>
      <c r="C42" s="71" t="s">
        <v>171</v>
      </c>
      <c r="D42" s="85" t="s">
        <v>172</v>
      </c>
      <c r="E42" s="77" t="s">
        <v>112</v>
      </c>
      <c r="F42" s="118"/>
      <c r="G42" s="80"/>
      <c r="H42" s="67">
        <v>19</v>
      </c>
      <c r="I42" s="75"/>
      <c r="J42" s="97" t="s">
        <v>173</v>
      </c>
      <c r="K42" s="82"/>
      <c r="L42" s="118"/>
      <c r="M42" s="80"/>
      <c r="N42" s="67">
        <v>19</v>
      </c>
      <c r="O42" s="89"/>
      <c r="P42" s="118"/>
      <c r="Q42" s="105"/>
    </row>
    <row r="43" spans="2:17" x14ac:dyDescent="0.25">
      <c r="B43" s="67">
        <v>20</v>
      </c>
      <c r="C43" s="71"/>
      <c r="D43" s="85" t="s">
        <v>172</v>
      </c>
      <c r="E43" s="77" t="s">
        <v>112</v>
      </c>
      <c r="F43" s="119" t="s">
        <v>174</v>
      </c>
      <c r="G43" s="80"/>
      <c r="H43" s="67">
        <v>20</v>
      </c>
      <c r="I43" s="69"/>
      <c r="J43" s="125" t="s">
        <v>168</v>
      </c>
      <c r="K43" s="77" t="s">
        <v>112</v>
      </c>
      <c r="L43" s="119" t="s">
        <v>175</v>
      </c>
      <c r="M43" s="80"/>
      <c r="N43" s="67">
        <v>20</v>
      </c>
      <c r="O43" s="89"/>
      <c r="P43" s="118"/>
      <c r="Q43" s="105"/>
    </row>
    <row r="44" spans="2:17" x14ac:dyDescent="0.25">
      <c r="B44" s="67">
        <v>21</v>
      </c>
      <c r="C44" s="71"/>
      <c r="D44" s="85" t="s">
        <v>172</v>
      </c>
      <c r="E44" s="82"/>
      <c r="F44" s="118"/>
      <c r="G44" s="80"/>
      <c r="H44" s="67">
        <v>21</v>
      </c>
      <c r="I44" s="69"/>
      <c r="J44" s="125" t="s">
        <v>168</v>
      </c>
      <c r="K44" s="77" t="s">
        <v>112</v>
      </c>
      <c r="L44" s="118"/>
      <c r="M44" s="80"/>
      <c r="N44" s="67">
        <v>21</v>
      </c>
      <c r="O44" s="89"/>
      <c r="P44" s="118"/>
      <c r="Q44" s="105"/>
    </row>
    <row r="45" spans="2:17" x14ac:dyDescent="0.25">
      <c r="B45" s="74">
        <v>22</v>
      </c>
      <c r="C45" s="71" t="s">
        <v>131</v>
      </c>
      <c r="D45" s="85" t="s">
        <v>132</v>
      </c>
      <c r="E45" s="77" t="s">
        <v>112</v>
      </c>
      <c r="F45" s="118"/>
      <c r="G45" s="80"/>
      <c r="H45" s="74">
        <v>22</v>
      </c>
      <c r="I45" s="72" t="s">
        <v>131</v>
      </c>
      <c r="J45" s="84" t="s">
        <v>169</v>
      </c>
      <c r="K45" s="77" t="s">
        <v>112</v>
      </c>
      <c r="L45" s="119" t="s">
        <v>176</v>
      </c>
      <c r="M45" s="80"/>
      <c r="N45" s="74">
        <v>22</v>
      </c>
      <c r="O45" s="89"/>
      <c r="P45" s="118"/>
      <c r="Q45" s="105"/>
    </row>
    <row r="46" spans="2:17" x14ac:dyDescent="0.25">
      <c r="B46" s="67">
        <v>23</v>
      </c>
      <c r="C46" s="97"/>
      <c r="D46" s="97" t="s">
        <v>177</v>
      </c>
      <c r="E46" s="77" t="s">
        <v>112</v>
      </c>
      <c r="F46" s="118"/>
      <c r="G46" s="80"/>
      <c r="H46" s="67">
        <v>23</v>
      </c>
      <c r="I46" s="67"/>
      <c r="J46" s="101"/>
      <c r="K46" s="77" t="s">
        <v>112</v>
      </c>
      <c r="L46" s="118"/>
      <c r="M46" s="80"/>
      <c r="N46" s="67">
        <v>23</v>
      </c>
      <c r="O46" s="102"/>
      <c r="P46" s="118"/>
      <c r="Q46" s="105"/>
    </row>
    <row r="47" spans="2:17" x14ac:dyDescent="0.25">
      <c r="B47" s="67">
        <v>24</v>
      </c>
      <c r="C47" s="67"/>
      <c r="D47" s="81"/>
      <c r="E47" s="77" t="s">
        <v>112</v>
      </c>
      <c r="F47" s="103" t="s">
        <v>178</v>
      </c>
      <c r="G47" s="80"/>
      <c r="H47" s="67">
        <v>24</v>
      </c>
      <c r="I47" s="67" t="s">
        <v>155</v>
      </c>
      <c r="J47" s="101" t="s">
        <v>179</v>
      </c>
      <c r="K47" s="77" t="s">
        <v>180</v>
      </c>
      <c r="L47" s="126" t="s">
        <v>181</v>
      </c>
      <c r="M47" s="80"/>
      <c r="N47" s="67">
        <v>24</v>
      </c>
      <c r="O47" s="102"/>
      <c r="P47" s="118"/>
      <c r="Q47" s="105"/>
    </row>
    <row r="48" spans="2:17" x14ac:dyDescent="0.25">
      <c r="B48" s="67">
        <v>25</v>
      </c>
      <c r="C48" s="67"/>
      <c r="D48" s="100"/>
      <c r="E48" s="79"/>
      <c r="F48" s="119" t="s">
        <v>182</v>
      </c>
      <c r="G48" s="80"/>
      <c r="H48" s="67">
        <v>25</v>
      </c>
      <c r="I48" s="67"/>
      <c r="J48" s="101"/>
      <c r="K48" s="79"/>
      <c r="L48" s="118"/>
      <c r="M48" s="80"/>
      <c r="N48" s="67">
        <v>25</v>
      </c>
      <c r="O48" s="102"/>
      <c r="P48" s="118"/>
      <c r="Q48" s="105"/>
    </row>
    <row r="49" spans="2:17" x14ac:dyDescent="0.25">
      <c r="B49" s="67">
        <v>26</v>
      </c>
      <c r="C49" s="67"/>
      <c r="D49" s="100"/>
      <c r="E49" s="79"/>
      <c r="F49" s="118"/>
      <c r="G49" s="80"/>
      <c r="H49" s="67">
        <v>26</v>
      </c>
      <c r="I49" s="67"/>
      <c r="J49" s="101"/>
      <c r="K49" s="79"/>
      <c r="L49" s="126" t="s">
        <v>183</v>
      </c>
      <c r="M49" s="80"/>
      <c r="N49" s="67">
        <v>26</v>
      </c>
      <c r="O49" s="102"/>
      <c r="P49" s="118"/>
      <c r="Q49" s="105"/>
    </row>
    <row r="50" spans="2:17" ht="18" customHeight="1" x14ac:dyDescent="0.25">
      <c r="B50" s="111" t="s">
        <v>184</v>
      </c>
      <c r="C50" s="104"/>
      <c r="G50" s="107"/>
      <c r="H50" s="76"/>
      <c r="I50" s="76"/>
      <c r="J50" s="136"/>
      <c r="K50" s="108"/>
      <c r="M50" s="107"/>
      <c r="N50" s="76"/>
      <c r="O50" s="136"/>
      <c r="P50" s="137"/>
    </row>
    <row r="51" spans="2:17" ht="7.5" customHeight="1" x14ac:dyDescent="0.25">
      <c r="B51" s="104"/>
      <c r="C51" s="104"/>
      <c r="H51" s="76"/>
      <c r="I51" s="76"/>
      <c r="N51" s="76"/>
    </row>
    <row r="52" spans="2:17" x14ac:dyDescent="0.25">
      <c r="B52" s="138"/>
      <c r="C52" s="106"/>
      <c r="D52" s="115" t="s">
        <v>185</v>
      </c>
      <c r="J52" s="139" t="s">
        <v>186</v>
      </c>
    </row>
    <row r="53" spans="2:17" x14ac:dyDescent="0.25">
      <c r="B53" s="140"/>
      <c r="C53" s="106"/>
      <c r="D53" s="115" t="s">
        <v>187</v>
      </c>
      <c r="J53" s="139" t="s">
        <v>188</v>
      </c>
      <c r="K53" s="141"/>
      <c r="O53" s="142"/>
    </row>
    <row r="54" spans="2:17" x14ac:dyDescent="0.25">
      <c r="B54" s="77" t="s">
        <v>112</v>
      </c>
      <c r="C54" s="106"/>
      <c r="D54" s="115" t="s">
        <v>189</v>
      </c>
    </row>
    <row r="55" spans="2:17" x14ac:dyDescent="0.25">
      <c r="B55" s="77" t="s">
        <v>180</v>
      </c>
      <c r="C55" s="106"/>
      <c r="D55" s="115" t="s">
        <v>190</v>
      </c>
    </row>
    <row r="56" spans="2:17" x14ac:dyDescent="0.25">
      <c r="D56" s="115" t="s">
        <v>191</v>
      </c>
    </row>
  </sheetData>
  <mergeCells count="16">
    <mergeCell ref="P6:P7"/>
    <mergeCell ref="O6:O18"/>
    <mergeCell ref="I30:J30"/>
    <mergeCell ref="B6:B7"/>
    <mergeCell ref="C6:C7"/>
    <mergeCell ref="D6:D7"/>
    <mergeCell ref="E6:E7"/>
    <mergeCell ref="F6:F7"/>
    <mergeCell ref="K6:K7"/>
    <mergeCell ref="N6:N7"/>
    <mergeCell ref="C3:D3"/>
    <mergeCell ref="I3:J3"/>
    <mergeCell ref="C30:D30"/>
    <mergeCell ref="H6:H7"/>
    <mergeCell ref="I6:I7"/>
    <mergeCell ref="J6:J7"/>
  </mergeCells>
  <pageMargins left="0.31496062992125984" right="0.15748031496062992" top="1.0236220472440944" bottom="0.23622047244094491" header="0.55118110236220474" footer="0.6692913385826772"/>
  <pageSetup paperSize="9" scale="62" orientation="landscape" r:id="rId1"/>
  <headerFooter>
    <oddHeader>&amp;L&amp;"-,Fett"&amp;20&amp;K07-047Curriculum Chur,  Studienjahrgang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4CB69C3891840B4E0415E70DFCD99" ma:contentTypeVersion="8" ma:contentTypeDescription="Create a new document." ma:contentTypeScope="" ma:versionID="ac84e5638732d15d35cfa23bf809c00f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77a544fb8612ba82f0b7fa5f97287ea6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DC5A4-CD9B-4AAD-8044-C80F574D5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78704-7EC0-49C7-88A3-37A0830C0978}">
  <ds:schemaRefs>
    <ds:schemaRef ds:uri="http://purl.org/dc/terms/"/>
    <ds:schemaRef ds:uri="http://purl.org/dc/elements/1.1/"/>
    <ds:schemaRef ds:uri="5c889430-c0bc-4de3-b079-9c3a018927e3"/>
    <ds:schemaRef ds:uri="http://schemas.microsoft.com/office/2006/documentManagement/types"/>
    <ds:schemaRef ds:uri="http://schemas.microsoft.com/office/2006/metadata/properties"/>
    <ds:schemaRef ds:uri="b21ba8cd-c303-49e2-849d-4fb229306af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139E1E-6927-41BB-86AD-6E58D6A0B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ba8cd-c303-49e2-849d-4fb229306afa"/>
    <ds:schemaRef ds:uri="5c889430-c0bc-4de3-b079-9c3a0189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Studienverlaufsplaner</vt:lpstr>
      <vt:lpstr>Angepasstes Basiscurriculum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melanie.ruoss</dc:creator>
  <cp:keywords/>
  <dc:description/>
  <cp:lastModifiedBy>Ruoss Melanie (rue)</cp:lastModifiedBy>
  <cp:revision/>
  <dcterms:created xsi:type="dcterms:W3CDTF">2010-11-09T14:35:57Z</dcterms:created>
  <dcterms:modified xsi:type="dcterms:W3CDTF">2018-07-12T08:51:17Z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